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queryTables/queryTable2.xml" ContentType="application/vnd.openxmlformats-officedocument.spreadsheetml.query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slicers/slicer1.xml" ContentType="application/vnd.ms-excel.slicer+xml"/>
  <Override PartName="/xl/drawings/drawing3.xml" ContentType="application/vnd.openxmlformats-officedocument.drawing+xml"/>
  <Override PartName="/xl/slicers/slicer2.xml" ContentType="application/vnd.ms-excel.slicer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trlProps/ctrlProp1.xml" ContentType="application/vnd.ms-excel.controlproperties+xml"/>
  <Override PartName="/xl/slicers/slicer3.xml" ContentType="application/vnd.ms-excel.slicer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EstaPasta_de_trabalho" hidePivotFieldList="1"/>
  <mc:AlternateContent xmlns:mc="http://schemas.openxmlformats.org/markup-compatibility/2006">
    <mc:Choice Requires="x15">
      <x15ac:absPath xmlns:x15ac="http://schemas.microsoft.com/office/spreadsheetml/2010/11/ac" url="C:\@DASHBOARD@\OLIMPIADAS\"/>
    </mc:Choice>
  </mc:AlternateContent>
  <xr:revisionPtr revIDLastSave="0" documentId="8_{9510193A-F61D-4218-A41B-9DF25C56E6C5}" xr6:coauthVersionLast="47" xr6:coauthVersionMax="47" xr10:uidLastSave="{00000000-0000-0000-0000-000000000000}"/>
  <bookViews>
    <workbookView xWindow="-108" yWindow="-108" windowWidth="23256" windowHeight="12456" tabRatio="0" firstSheet="5" activeTab="5" xr2:uid="{00000000-000D-0000-FFFF-FFFF00000000}"/>
  </bookViews>
  <sheets>
    <sheet name="Planilha3" sheetId="3" r:id="rId1"/>
    <sheet name="Planilha9" sheetId="9" r:id="rId2"/>
    <sheet name="BASES" sheetId="4" r:id="rId3"/>
    <sheet name="Planilha6" sheetId="6" r:id="rId4"/>
    <sheet name="ANALISES" sheetId="8" r:id="rId5"/>
    <sheet name="PAG_1" sheetId="11" r:id="rId6"/>
    <sheet name="PAG_2" sheetId="12" r:id="rId7"/>
    <sheet name="PAG_3" sheetId="13" r:id="rId8"/>
    <sheet name="BASE_IMAGENS" sheetId="14" r:id="rId9"/>
  </sheets>
  <definedNames>
    <definedName name="_xlnm._FilterDatabase" localSheetId="4" hidden="1">ANALISES!$A$6:$J$6</definedName>
    <definedName name="_xlcn.WorksheetConnection_dashboradolimpiadas.xlsxToquio_2020_Quadro_medalhas1" hidden="1">Toquio_2020_Quadro_medalhas[]</definedName>
    <definedName name="Atleta">INDIRECT("BASE_IMAGENS!$J$"&amp;BASE_IMAGENS!$G$4)</definedName>
    <definedName name="DadosExternos_1" localSheetId="2" hidden="1">BASES!$V$3:$Y$95</definedName>
    <definedName name="DadosExternos_1" localSheetId="0" hidden="1">Planilha3!$A$1:$H$94</definedName>
    <definedName name="Medalha">INDIRECT("BASE_IMAGENS!$K$"&amp;BASE_IMAGENS!$G$4)</definedName>
    <definedName name="SegmentaçãodeDados_Esporte">#N/A</definedName>
    <definedName name="SegmentaçãodeDados_Esporte1">#N/A</definedName>
    <definedName name="SegmentaçãodeDados_genero">#N/A</definedName>
    <definedName name="SegmentaçãodeDados_Gênero">#N/A</definedName>
    <definedName name="SegmentaçãodeDados_genero1">#N/A</definedName>
  </definedNames>
  <calcPr calcId="191029"/>
  <pivotCaches>
    <pivotCache cacheId="57" r:id="rId10"/>
    <pivotCache cacheId="58" r:id="rId11"/>
    <pivotCache cacheId="59" r:id="rId12"/>
    <pivotCache cacheId="60" r:id="rId13"/>
    <pivotCache cacheId="61" r:id="rId14"/>
  </pivotCaches>
  <extLst>
    <ext xmlns:x14="http://schemas.microsoft.com/office/spreadsheetml/2009/9/main" uri="{BBE1A952-AA13-448e-AADC-164F8A28A991}">
      <x14:slicerCaches>
        <x14:slicerCache r:id="rId15"/>
        <x14:slicerCache r:id="rId16"/>
        <x14:slicerCache r:id="rId17"/>
        <x14:slicerCache r:id="rId18"/>
        <x14:slicerCache r:id="rId19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oquio_2020_Quadro_medalhas" name="Toquio_2020_Quadro_medalhas" connection="WorksheetConnection_dashborad-olimpiadas.xlsx!Toquio_2020_Quadro_medalhas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" i="14" l="1"/>
  <c r="M8" i="14"/>
  <c r="M9" i="14"/>
  <c r="M10" i="14"/>
  <c r="M11" i="14"/>
  <c r="M12" i="14"/>
  <c r="M13" i="14"/>
  <c r="M14" i="14"/>
  <c r="M15" i="14"/>
  <c r="M16" i="14"/>
  <c r="M17" i="14"/>
  <c r="M18" i="14"/>
  <c r="M19" i="14"/>
  <c r="M20" i="14"/>
  <c r="M21" i="14"/>
  <c r="M22" i="14"/>
  <c r="M23" i="14"/>
  <c r="M24" i="14"/>
  <c r="M25" i="14"/>
  <c r="M26" i="14"/>
  <c r="M6" i="14"/>
  <c r="C15" i="13"/>
  <c r="G4" i="14" s="1"/>
  <c r="H4" i="14" s="1"/>
  <c r="CA21" i="8"/>
  <c r="BZ21" i="8"/>
  <c r="BY21" i="8"/>
  <c r="BX21" i="8"/>
  <c r="CA20" i="8"/>
  <c r="BZ20" i="8"/>
  <c r="BY20" i="8"/>
  <c r="BX20" i="8"/>
  <c r="CA19" i="8"/>
  <c r="BZ19" i="8"/>
  <c r="BY19" i="8"/>
  <c r="BX19" i="8"/>
  <c r="CA18" i="8"/>
  <c r="BZ18" i="8"/>
  <c r="BY18" i="8"/>
  <c r="BX18" i="8"/>
  <c r="CA17" i="8"/>
  <c r="BZ17" i="8"/>
  <c r="BY17" i="8"/>
  <c r="BX17" i="8"/>
  <c r="CA16" i="8"/>
  <c r="BZ16" i="8"/>
  <c r="BY16" i="8"/>
  <c r="BX16" i="8"/>
  <c r="CA15" i="8"/>
  <c r="BZ15" i="8"/>
  <c r="BY15" i="8"/>
  <c r="BX15" i="8"/>
  <c r="CA14" i="8"/>
  <c r="BZ14" i="8"/>
  <c r="BY14" i="8"/>
  <c r="BX14" i="8"/>
  <c r="CA13" i="8"/>
  <c r="BZ13" i="8"/>
  <c r="BY13" i="8"/>
  <c r="BX13" i="8"/>
  <c r="CA12" i="8"/>
  <c r="BZ12" i="8"/>
  <c r="BY12" i="8"/>
  <c r="BX12" i="8"/>
  <c r="CA11" i="8"/>
  <c r="BZ11" i="8"/>
  <c r="BY11" i="8"/>
  <c r="BX11" i="8"/>
  <c r="CA10" i="8"/>
  <c r="BZ10" i="8"/>
  <c r="BY10" i="8"/>
  <c r="BX10" i="8"/>
  <c r="CA9" i="8"/>
  <c r="BZ9" i="8"/>
  <c r="BY9" i="8"/>
  <c r="BX9" i="8"/>
  <c r="CA8" i="8"/>
  <c r="BZ8" i="8"/>
  <c r="BY8" i="8"/>
  <c r="BX8" i="8"/>
  <c r="BL12" i="8"/>
  <c r="BK12" i="8"/>
  <c r="BJ12" i="8"/>
  <c r="BB28" i="8"/>
  <c r="BB9" i="8"/>
  <c r="BB10" i="8"/>
  <c r="BB11" i="8"/>
  <c r="BB12" i="8"/>
  <c r="BB13" i="8"/>
  <c r="BB14" i="8"/>
  <c r="BB15" i="8"/>
  <c r="BB16" i="8"/>
  <c r="BB17" i="8"/>
  <c r="BB18" i="8"/>
  <c r="BB19" i="8"/>
  <c r="BB20" i="8"/>
  <c r="BB21" i="8"/>
  <c r="BB22" i="8"/>
  <c r="BB23" i="8"/>
  <c r="BB24" i="8"/>
  <c r="BB25" i="8"/>
  <c r="BB26" i="8"/>
  <c r="BB27" i="8"/>
  <c r="BB8" i="8"/>
  <c r="AZ28" i="8"/>
  <c r="AY28" i="8"/>
  <c r="AX28" i="8"/>
  <c r="AZ27" i="8"/>
  <c r="AY27" i="8"/>
  <c r="AX27" i="8"/>
  <c r="AZ26" i="8"/>
  <c r="AY26" i="8"/>
  <c r="AX26" i="8"/>
  <c r="AZ25" i="8"/>
  <c r="AY25" i="8"/>
  <c r="AX25" i="8"/>
  <c r="AZ24" i="8"/>
  <c r="AY24" i="8"/>
  <c r="AX24" i="8"/>
  <c r="AZ23" i="8"/>
  <c r="AY23" i="8"/>
  <c r="AX23" i="8"/>
  <c r="AZ22" i="8"/>
  <c r="AY22" i="8"/>
  <c r="AX22" i="8"/>
  <c r="AZ21" i="8"/>
  <c r="AY21" i="8"/>
  <c r="AX21" i="8"/>
  <c r="AZ20" i="8"/>
  <c r="AY20" i="8"/>
  <c r="AX20" i="8"/>
  <c r="AZ19" i="8"/>
  <c r="AY19" i="8"/>
  <c r="AX19" i="8"/>
  <c r="AZ18" i="8"/>
  <c r="AY18" i="8"/>
  <c r="AX18" i="8"/>
  <c r="AZ17" i="8"/>
  <c r="AY17" i="8"/>
  <c r="AX17" i="8"/>
  <c r="AZ16" i="8"/>
  <c r="AY16" i="8"/>
  <c r="AX16" i="8"/>
  <c r="AZ15" i="8"/>
  <c r="AY15" i="8"/>
  <c r="AX15" i="8"/>
  <c r="AZ14" i="8"/>
  <c r="AY14" i="8"/>
  <c r="AX14" i="8"/>
  <c r="AZ13" i="8"/>
  <c r="AY13" i="8"/>
  <c r="AX13" i="8"/>
  <c r="AZ12" i="8"/>
  <c r="AY12" i="8"/>
  <c r="AX12" i="8"/>
  <c r="AZ11" i="8"/>
  <c r="AY11" i="8"/>
  <c r="AX11" i="8"/>
  <c r="AZ10" i="8"/>
  <c r="AY10" i="8"/>
  <c r="AX10" i="8"/>
  <c r="AZ9" i="8"/>
  <c r="AY9" i="8"/>
  <c r="AX9" i="8"/>
  <c r="AZ8" i="8"/>
  <c r="AY8" i="8"/>
  <c r="AX8" i="8"/>
  <c r="M4" i="14" l="1"/>
  <c r="BN12" i="8"/>
  <c r="BM12" i="8"/>
  <c r="L99" i="8"/>
  <c r="K99" i="8"/>
  <c r="J99" i="8"/>
  <c r="L98" i="8"/>
  <c r="K98" i="8"/>
  <c r="J98" i="8"/>
  <c r="L97" i="8"/>
  <c r="K97" i="8"/>
  <c r="J97" i="8"/>
  <c r="L96" i="8"/>
  <c r="K96" i="8"/>
  <c r="J96" i="8"/>
  <c r="L95" i="8"/>
  <c r="K95" i="8"/>
  <c r="J95" i="8"/>
  <c r="L94" i="8"/>
  <c r="K94" i="8"/>
  <c r="J94" i="8"/>
  <c r="L93" i="8"/>
  <c r="K93" i="8"/>
  <c r="J93" i="8"/>
  <c r="L92" i="8"/>
  <c r="K92" i="8"/>
  <c r="J92" i="8"/>
  <c r="L91" i="8"/>
  <c r="K91" i="8"/>
  <c r="J91" i="8"/>
  <c r="L90" i="8"/>
  <c r="K90" i="8"/>
  <c r="J90" i="8"/>
  <c r="L89" i="8"/>
  <c r="K89" i="8"/>
  <c r="J89" i="8"/>
  <c r="L88" i="8"/>
  <c r="K88" i="8"/>
  <c r="J88" i="8"/>
  <c r="L87" i="8"/>
  <c r="K87" i="8"/>
  <c r="J87" i="8"/>
  <c r="L86" i="8"/>
  <c r="K86" i="8"/>
  <c r="J86" i="8"/>
  <c r="L85" i="8"/>
  <c r="K85" i="8"/>
  <c r="J85" i="8"/>
  <c r="L84" i="8"/>
  <c r="K84" i="8"/>
  <c r="J84" i="8"/>
  <c r="L83" i="8"/>
  <c r="K83" i="8"/>
  <c r="J83" i="8"/>
  <c r="L82" i="8"/>
  <c r="K82" i="8"/>
  <c r="J82" i="8"/>
  <c r="L81" i="8"/>
  <c r="K81" i="8"/>
  <c r="J81" i="8"/>
  <c r="L80" i="8"/>
  <c r="K80" i="8"/>
  <c r="J80" i="8"/>
  <c r="L79" i="8"/>
  <c r="K79" i="8"/>
  <c r="J79" i="8"/>
  <c r="L78" i="8"/>
  <c r="K78" i="8"/>
  <c r="J78" i="8"/>
  <c r="L77" i="8"/>
  <c r="K77" i="8"/>
  <c r="J77" i="8"/>
  <c r="L76" i="8"/>
  <c r="K76" i="8"/>
  <c r="J76" i="8"/>
  <c r="L75" i="8"/>
  <c r="K75" i="8"/>
  <c r="J75" i="8"/>
  <c r="L74" i="8"/>
  <c r="K74" i="8"/>
  <c r="J74" i="8"/>
  <c r="L73" i="8"/>
  <c r="K73" i="8"/>
  <c r="J73" i="8"/>
  <c r="L72" i="8"/>
  <c r="K72" i="8"/>
  <c r="J72" i="8"/>
  <c r="L71" i="8"/>
  <c r="K71" i="8"/>
  <c r="J71" i="8"/>
  <c r="L70" i="8"/>
  <c r="K70" i="8"/>
  <c r="J70" i="8"/>
  <c r="L69" i="8"/>
  <c r="K69" i="8"/>
  <c r="J69" i="8"/>
  <c r="L68" i="8"/>
  <c r="K68" i="8"/>
  <c r="J68" i="8"/>
  <c r="L67" i="8"/>
  <c r="K67" i="8"/>
  <c r="J67" i="8"/>
  <c r="L66" i="8"/>
  <c r="K66" i="8"/>
  <c r="J66" i="8"/>
  <c r="L65" i="8"/>
  <c r="K65" i="8"/>
  <c r="J65" i="8"/>
  <c r="L64" i="8"/>
  <c r="K64" i="8"/>
  <c r="J64" i="8"/>
  <c r="L63" i="8"/>
  <c r="K63" i="8"/>
  <c r="J63" i="8"/>
  <c r="L62" i="8"/>
  <c r="K62" i="8"/>
  <c r="J62" i="8"/>
  <c r="L61" i="8"/>
  <c r="K61" i="8"/>
  <c r="J61" i="8"/>
  <c r="L60" i="8"/>
  <c r="K60" i="8"/>
  <c r="J60" i="8"/>
  <c r="L59" i="8"/>
  <c r="K59" i="8"/>
  <c r="J59" i="8"/>
  <c r="L58" i="8"/>
  <c r="K58" i="8"/>
  <c r="J58" i="8"/>
  <c r="L57" i="8"/>
  <c r="K57" i="8"/>
  <c r="J57" i="8"/>
  <c r="L56" i="8"/>
  <c r="K56" i="8"/>
  <c r="J56" i="8"/>
  <c r="L55" i="8"/>
  <c r="K55" i="8"/>
  <c r="J55" i="8"/>
  <c r="L54" i="8"/>
  <c r="K54" i="8"/>
  <c r="J54" i="8"/>
  <c r="L53" i="8"/>
  <c r="K53" i="8"/>
  <c r="J53" i="8"/>
  <c r="L52" i="8"/>
  <c r="K52" i="8"/>
  <c r="J52" i="8"/>
  <c r="L51" i="8"/>
  <c r="K51" i="8"/>
  <c r="J51" i="8"/>
  <c r="L50" i="8"/>
  <c r="K50" i="8"/>
  <c r="J50" i="8"/>
  <c r="L49" i="8"/>
  <c r="K49" i="8"/>
  <c r="J49" i="8"/>
  <c r="L48" i="8"/>
  <c r="K48" i="8"/>
  <c r="J48" i="8"/>
  <c r="L47" i="8"/>
  <c r="K47" i="8"/>
  <c r="J47" i="8"/>
  <c r="L46" i="8"/>
  <c r="K46" i="8"/>
  <c r="J46" i="8"/>
  <c r="L45" i="8"/>
  <c r="K45" i="8"/>
  <c r="J45" i="8"/>
  <c r="L44" i="8"/>
  <c r="K44" i="8"/>
  <c r="J44" i="8"/>
  <c r="L43" i="8"/>
  <c r="K43" i="8"/>
  <c r="J43" i="8"/>
  <c r="L42" i="8"/>
  <c r="K42" i="8"/>
  <c r="J42" i="8"/>
  <c r="L41" i="8"/>
  <c r="K41" i="8"/>
  <c r="J41" i="8"/>
  <c r="L40" i="8"/>
  <c r="K40" i="8"/>
  <c r="J40" i="8"/>
  <c r="L39" i="8"/>
  <c r="K39" i="8"/>
  <c r="J39" i="8"/>
  <c r="L38" i="8"/>
  <c r="K38" i="8"/>
  <c r="J38" i="8"/>
  <c r="L37" i="8"/>
  <c r="K37" i="8"/>
  <c r="J37" i="8"/>
  <c r="L36" i="8"/>
  <c r="K36" i="8"/>
  <c r="J36" i="8"/>
  <c r="L35" i="8"/>
  <c r="K35" i="8"/>
  <c r="J35" i="8"/>
  <c r="L34" i="8"/>
  <c r="K34" i="8"/>
  <c r="J34" i="8"/>
  <c r="L33" i="8"/>
  <c r="K33" i="8"/>
  <c r="J33" i="8"/>
  <c r="L32" i="8"/>
  <c r="K32" i="8"/>
  <c r="J32" i="8"/>
  <c r="L31" i="8"/>
  <c r="K31" i="8"/>
  <c r="J31" i="8"/>
  <c r="L30" i="8"/>
  <c r="K30" i="8"/>
  <c r="J30" i="8"/>
  <c r="L29" i="8"/>
  <c r="K29" i="8"/>
  <c r="J29" i="8"/>
  <c r="L28" i="8"/>
  <c r="K28" i="8"/>
  <c r="J28" i="8"/>
  <c r="L27" i="8"/>
  <c r="K27" i="8"/>
  <c r="J27" i="8"/>
  <c r="L26" i="8"/>
  <c r="K26" i="8"/>
  <c r="J26" i="8"/>
  <c r="L25" i="8"/>
  <c r="K25" i="8"/>
  <c r="J25" i="8"/>
  <c r="L24" i="8"/>
  <c r="K24" i="8"/>
  <c r="J24" i="8"/>
  <c r="L23" i="8"/>
  <c r="K23" i="8"/>
  <c r="J23" i="8"/>
  <c r="L22" i="8"/>
  <c r="K22" i="8"/>
  <c r="J22" i="8"/>
  <c r="L21" i="8"/>
  <c r="K21" i="8"/>
  <c r="J21" i="8"/>
  <c r="L20" i="8"/>
  <c r="K20" i="8"/>
  <c r="J20" i="8"/>
  <c r="L19" i="8"/>
  <c r="K19" i="8"/>
  <c r="J19" i="8"/>
  <c r="L18" i="8"/>
  <c r="K18" i="8"/>
  <c r="J18" i="8"/>
  <c r="L17" i="8"/>
  <c r="K17" i="8"/>
  <c r="J17" i="8"/>
  <c r="L16" i="8"/>
  <c r="K16" i="8"/>
  <c r="J16" i="8"/>
  <c r="L15" i="8"/>
  <c r="K15" i="8"/>
  <c r="J15" i="8"/>
  <c r="L14" i="8"/>
  <c r="K14" i="8"/>
  <c r="J14" i="8"/>
  <c r="AM13" i="8"/>
  <c r="AL13" i="8"/>
  <c r="AK13" i="8"/>
  <c r="AJ13" i="8"/>
  <c r="L13" i="8"/>
  <c r="K13" i="8"/>
  <c r="J13" i="8"/>
  <c r="AM12" i="8"/>
  <c r="AL12" i="8"/>
  <c r="AK12" i="8"/>
  <c r="AJ12" i="8"/>
  <c r="AB12" i="8"/>
  <c r="AA12" i="8"/>
  <c r="Z12" i="8"/>
  <c r="L12" i="8"/>
  <c r="K12" i="8"/>
  <c r="J12" i="8"/>
  <c r="L11" i="8"/>
  <c r="K11" i="8"/>
  <c r="J11" i="8"/>
  <c r="L10" i="8"/>
  <c r="K10" i="8"/>
  <c r="J10" i="8"/>
  <c r="L9" i="8"/>
  <c r="K9" i="8"/>
  <c r="J9" i="8"/>
  <c r="L8" i="8"/>
  <c r="K8" i="8"/>
  <c r="J8" i="8"/>
  <c r="L7" i="8"/>
  <c r="K7" i="8"/>
  <c r="J7" i="8"/>
  <c r="J344" i="4"/>
  <c r="J343" i="4"/>
  <c r="J342" i="4"/>
  <c r="J341" i="4"/>
  <c r="J340" i="4"/>
  <c r="J339" i="4"/>
  <c r="J338" i="4"/>
  <c r="J337" i="4"/>
  <c r="J336" i="4"/>
  <c r="J335" i="4"/>
  <c r="J334" i="4"/>
  <c r="J333" i="4"/>
  <c r="J332" i="4"/>
  <c r="J331" i="4"/>
  <c r="J330" i="4"/>
  <c r="J329" i="4"/>
  <c r="J328" i="4"/>
  <c r="J327" i="4"/>
  <c r="J326" i="4"/>
  <c r="J325" i="4"/>
  <c r="J324" i="4"/>
  <c r="J323" i="4"/>
  <c r="J322" i="4"/>
  <c r="J321" i="4"/>
  <c r="J320" i="4"/>
  <c r="J319" i="4"/>
  <c r="J318" i="4"/>
  <c r="J317" i="4"/>
  <c r="J316" i="4"/>
  <c r="J315" i="4"/>
  <c r="J314" i="4"/>
  <c r="J313" i="4"/>
  <c r="J312" i="4"/>
  <c r="J311" i="4"/>
  <c r="J310" i="4"/>
  <c r="J309" i="4"/>
  <c r="J308" i="4"/>
  <c r="J307" i="4"/>
  <c r="J306" i="4"/>
  <c r="J305" i="4"/>
  <c r="J304" i="4"/>
  <c r="J303" i="4"/>
  <c r="J302" i="4"/>
  <c r="J301" i="4"/>
  <c r="J300" i="4"/>
  <c r="J299" i="4"/>
  <c r="J298" i="4"/>
  <c r="J297" i="4"/>
  <c r="J296" i="4"/>
  <c r="J295" i="4"/>
  <c r="J293" i="4"/>
  <c r="J292" i="4"/>
  <c r="J291" i="4"/>
  <c r="J290" i="4"/>
  <c r="J289" i="4"/>
  <c r="J288" i="4"/>
  <c r="J287" i="4"/>
  <c r="J286" i="4"/>
  <c r="J285" i="4"/>
  <c r="J284" i="4"/>
  <c r="J283" i="4"/>
  <c r="J282" i="4"/>
  <c r="J281" i="4"/>
  <c r="J279" i="4"/>
  <c r="J278" i="4"/>
  <c r="J277" i="4"/>
  <c r="J276" i="4"/>
  <c r="J275" i="4"/>
  <c r="J274" i="4"/>
  <c r="J273" i="4"/>
  <c r="J272" i="4"/>
  <c r="J271" i="4"/>
  <c r="J270" i="4"/>
  <c r="J269" i="4"/>
  <c r="J268" i="4"/>
  <c r="J267" i="4"/>
  <c r="J266" i="4"/>
  <c r="J265" i="4"/>
  <c r="J264" i="4"/>
  <c r="J263" i="4"/>
  <c r="J262" i="4"/>
  <c r="J261" i="4"/>
  <c r="J260" i="4"/>
  <c r="J259" i="4"/>
  <c r="J258" i="4"/>
  <c r="J257" i="4"/>
  <c r="J256" i="4"/>
  <c r="J255" i="4"/>
  <c r="J254" i="4"/>
  <c r="J253" i="4"/>
  <c r="J252" i="4"/>
  <c r="J251" i="4"/>
  <c r="J250" i="4"/>
  <c r="J249" i="4"/>
  <c r="J248" i="4"/>
  <c r="J247" i="4"/>
  <c r="J246" i="4"/>
  <c r="J245" i="4"/>
  <c r="J244" i="4"/>
  <c r="J243" i="4"/>
  <c r="J242" i="4"/>
  <c r="J240" i="4"/>
  <c r="J239" i="4"/>
  <c r="J238" i="4"/>
  <c r="J237" i="4"/>
  <c r="J236" i="4"/>
  <c r="J235" i="4"/>
  <c r="J234" i="4"/>
  <c r="J233" i="4"/>
  <c r="J232" i="4"/>
  <c r="J231" i="4"/>
  <c r="J230" i="4"/>
  <c r="J229" i="4"/>
  <c r="J228" i="4"/>
  <c r="J226" i="4"/>
  <c r="J225" i="4"/>
  <c r="J224" i="4"/>
  <c r="J223" i="4"/>
  <c r="J222" i="4"/>
  <c r="J221" i="4"/>
  <c r="J220" i="4"/>
  <c r="J219" i="4"/>
  <c r="J218" i="4"/>
  <c r="J217" i="4"/>
  <c r="J216" i="4"/>
  <c r="J215" i="4"/>
  <c r="J214" i="4"/>
  <c r="J213" i="4"/>
  <c r="J212" i="4"/>
  <c r="J211" i="4"/>
  <c r="J210" i="4"/>
  <c r="J209" i="4"/>
  <c r="J208" i="4"/>
  <c r="J207" i="4"/>
  <c r="J206" i="4"/>
  <c r="J205" i="4"/>
  <c r="J204" i="4"/>
  <c r="J203" i="4"/>
  <c r="J202" i="4"/>
  <c r="J201" i="4"/>
  <c r="J200" i="4"/>
  <c r="J199" i="4"/>
  <c r="J198" i="4"/>
  <c r="J197" i="4"/>
  <c r="J196" i="4"/>
  <c r="J195" i="4"/>
  <c r="J194" i="4"/>
  <c r="J193" i="4"/>
  <c r="J192" i="4"/>
  <c r="J190" i="4"/>
  <c r="J189" i="4"/>
  <c r="J188" i="4"/>
  <c r="J187" i="4"/>
  <c r="J186" i="4"/>
  <c r="J185" i="4"/>
  <c r="J184" i="4"/>
  <c r="J183" i="4"/>
  <c r="J182" i="4"/>
  <c r="J181" i="4"/>
  <c r="J180" i="4"/>
  <c r="J179" i="4"/>
  <c r="J178" i="4"/>
  <c r="J176" i="4"/>
  <c r="J175" i="4"/>
  <c r="J174" i="4"/>
  <c r="J173" i="4"/>
  <c r="J172" i="4"/>
  <c r="J171" i="4"/>
  <c r="J170" i="4"/>
  <c r="J169" i="4"/>
  <c r="J168" i="4"/>
  <c r="J167" i="4"/>
  <c r="J166" i="4"/>
  <c r="J165" i="4"/>
  <c r="J164" i="4"/>
  <c r="J163" i="4"/>
  <c r="J162" i="4"/>
  <c r="J161" i="4"/>
  <c r="J160" i="4"/>
  <c r="J159" i="4"/>
  <c r="J157" i="4"/>
  <c r="J156" i="4"/>
  <c r="J155" i="4"/>
  <c r="J154" i="4"/>
  <c r="AD153" i="4"/>
  <c r="J153" i="4"/>
  <c r="AD152" i="4"/>
  <c r="J152" i="4"/>
  <c r="AD151" i="4"/>
  <c r="J151" i="4"/>
  <c r="AD150" i="4"/>
  <c r="J150" i="4"/>
  <c r="AD149" i="4"/>
  <c r="AD148" i="4"/>
  <c r="J148" i="4"/>
  <c r="AD147" i="4"/>
  <c r="J147" i="4"/>
  <c r="AD146" i="4"/>
  <c r="J146" i="4"/>
  <c r="AD145" i="4"/>
  <c r="J145" i="4"/>
  <c r="AD144" i="4"/>
  <c r="J144" i="4"/>
  <c r="AD143" i="4"/>
  <c r="J143" i="4"/>
  <c r="AD142" i="4"/>
  <c r="J142" i="4"/>
  <c r="AD141" i="4"/>
  <c r="J141" i="4"/>
  <c r="AD140" i="4"/>
  <c r="J140" i="4"/>
  <c r="AD139" i="4"/>
  <c r="J139" i="4"/>
  <c r="AD138" i="4"/>
  <c r="J138" i="4"/>
  <c r="AD137" i="4"/>
  <c r="J137" i="4"/>
  <c r="AD136" i="4"/>
  <c r="J136" i="4"/>
  <c r="AD135" i="4"/>
  <c r="J135" i="4"/>
  <c r="AD134" i="4"/>
  <c r="J134" i="4"/>
  <c r="AD133" i="4"/>
  <c r="J133" i="4"/>
  <c r="AD132" i="4"/>
  <c r="J132" i="4"/>
  <c r="AD131" i="4"/>
  <c r="J131" i="4"/>
  <c r="AD130" i="4"/>
  <c r="J130" i="4"/>
  <c r="AD129" i="4"/>
  <c r="J129" i="4"/>
  <c r="AD128" i="4"/>
  <c r="J128" i="4"/>
  <c r="AD127" i="4"/>
  <c r="J127" i="4"/>
  <c r="AD126" i="4"/>
  <c r="J126" i="4"/>
  <c r="AD125" i="4"/>
  <c r="J125" i="4"/>
  <c r="AD124" i="4"/>
  <c r="J124" i="4"/>
  <c r="AD123" i="4"/>
  <c r="J123" i="4"/>
  <c r="AD122" i="4"/>
  <c r="J122" i="4"/>
  <c r="AD121" i="4"/>
  <c r="J121" i="4"/>
  <c r="AD120" i="4"/>
  <c r="J120" i="4"/>
  <c r="AD119" i="4"/>
  <c r="J119" i="4"/>
  <c r="AD118" i="4"/>
  <c r="J118" i="4"/>
  <c r="AD117" i="4"/>
  <c r="J117" i="4"/>
  <c r="AD116" i="4"/>
  <c r="J116" i="4"/>
  <c r="AD115" i="4"/>
  <c r="J115" i="4"/>
  <c r="AD114" i="4"/>
  <c r="J114" i="4"/>
  <c r="AD113" i="4"/>
  <c r="J113" i="4"/>
  <c r="AD112" i="4"/>
  <c r="J112" i="4"/>
  <c r="AD111" i="4"/>
  <c r="J111" i="4"/>
  <c r="AD110" i="4"/>
  <c r="J110" i="4"/>
  <c r="AD109" i="4"/>
  <c r="J109" i="4"/>
  <c r="AD108" i="4"/>
  <c r="J108" i="4"/>
  <c r="AD107" i="4"/>
  <c r="J107" i="4"/>
  <c r="AD106" i="4"/>
  <c r="J106" i="4"/>
  <c r="AD105" i="4"/>
  <c r="J105" i="4"/>
  <c r="AD104" i="4"/>
  <c r="J104" i="4"/>
  <c r="AD103" i="4"/>
  <c r="J103" i="4"/>
  <c r="AD102" i="4"/>
  <c r="J102" i="4"/>
  <c r="AD101" i="4"/>
  <c r="J101" i="4"/>
  <c r="AD100" i="4"/>
  <c r="AD99" i="4"/>
  <c r="J99" i="4"/>
  <c r="AD98" i="4"/>
  <c r="J98" i="4"/>
  <c r="AD97" i="4"/>
  <c r="J97" i="4"/>
  <c r="AD96" i="4"/>
  <c r="J96" i="4"/>
  <c r="AD95" i="4"/>
  <c r="J95" i="4"/>
  <c r="AD94" i="4"/>
  <c r="J94" i="4"/>
  <c r="AD93" i="4"/>
  <c r="J93" i="4"/>
  <c r="AD92" i="4"/>
  <c r="J92" i="4"/>
  <c r="AD91" i="4"/>
  <c r="J91" i="4"/>
  <c r="AD90" i="4"/>
  <c r="J90" i="4"/>
  <c r="AD89" i="4"/>
  <c r="J89" i="4"/>
  <c r="AD88" i="4"/>
  <c r="J88" i="4"/>
  <c r="AD87" i="4"/>
  <c r="J87" i="4"/>
  <c r="AD86" i="4"/>
  <c r="J86" i="4"/>
  <c r="AD85" i="4"/>
  <c r="J85" i="4"/>
  <c r="AD84" i="4"/>
  <c r="J84" i="4"/>
  <c r="AD83" i="4"/>
  <c r="J83" i="4"/>
  <c r="AD82" i="4"/>
  <c r="J82" i="4"/>
  <c r="AD81" i="4"/>
  <c r="J81" i="4"/>
  <c r="AD80" i="4"/>
  <c r="J80" i="4"/>
  <c r="AD79" i="4"/>
  <c r="J79" i="4"/>
  <c r="AD78" i="4"/>
  <c r="J78" i="4"/>
  <c r="AD77" i="4"/>
  <c r="J77" i="4"/>
  <c r="AD76" i="4"/>
  <c r="J76" i="4"/>
  <c r="AD75" i="4"/>
  <c r="J75" i="4"/>
  <c r="AD74" i="4"/>
  <c r="J74" i="4"/>
  <c r="AD73" i="4"/>
  <c r="J73" i="4"/>
  <c r="AD72" i="4"/>
  <c r="J72" i="4"/>
  <c r="AD71" i="4"/>
  <c r="J71" i="4"/>
  <c r="AD70" i="4"/>
  <c r="J70" i="4"/>
  <c r="AD69" i="4"/>
  <c r="J69" i="4"/>
  <c r="AD68" i="4"/>
  <c r="J68" i="4"/>
  <c r="AD67" i="4"/>
  <c r="J67" i="4"/>
  <c r="AD66" i="4"/>
  <c r="J66" i="4"/>
  <c r="AD65" i="4"/>
  <c r="J65" i="4"/>
  <c r="AD64" i="4"/>
  <c r="J64" i="4"/>
  <c r="AD63" i="4"/>
  <c r="J63" i="4"/>
  <c r="AD62" i="4"/>
  <c r="J62" i="4"/>
  <c r="AD61" i="4"/>
  <c r="J61" i="4"/>
  <c r="AD60" i="4"/>
  <c r="J60" i="4"/>
  <c r="AD59" i="4"/>
  <c r="J59" i="4"/>
  <c r="AD58" i="4"/>
  <c r="J58" i="4"/>
  <c r="AD57" i="4"/>
  <c r="J57" i="4"/>
  <c r="AD56" i="4"/>
  <c r="J56" i="4"/>
  <c r="AD55" i="4"/>
  <c r="J55" i="4"/>
  <c r="AD54" i="4"/>
  <c r="J54" i="4"/>
  <c r="AD53" i="4"/>
  <c r="J53" i="4"/>
  <c r="AD52" i="4"/>
  <c r="AD51" i="4"/>
  <c r="J51" i="4"/>
  <c r="AD50" i="4"/>
  <c r="J50" i="4"/>
  <c r="AD49" i="4"/>
  <c r="J49" i="4"/>
  <c r="AD48" i="4"/>
  <c r="J48" i="4"/>
  <c r="AD47" i="4"/>
  <c r="J47" i="4"/>
  <c r="AD46" i="4"/>
  <c r="J46" i="4"/>
  <c r="AD45" i="4"/>
  <c r="J45" i="4"/>
  <c r="AD44" i="4"/>
  <c r="J44" i="4"/>
  <c r="AD43" i="4"/>
  <c r="J43" i="4"/>
  <c r="AD42" i="4"/>
  <c r="J42" i="4"/>
  <c r="AD41" i="4"/>
  <c r="J41" i="4"/>
  <c r="AD40" i="4"/>
  <c r="J40" i="4"/>
  <c r="AD39" i="4"/>
  <c r="J39" i="4"/>
  <c r="AD38" i="4"/>
  <c r="J38" i="4"/>
  <c r="AD37" i="4"/>
  <c r="J37" i="4"/>
  <c r="AD36" i="4"/>
  <c r="J36" i="4"/>
  <c r="AD35" i="4"/>
  <c r="J35" i="4"/>
  <c r="AD34" i="4"/>
  <c r="J34" i="4"/>
  <c r="AD33" i="4"/>
  <c r="J33" i="4"/>
  <c r="AD32" i="4"/>
  <c r="J32" i="4"/>
  <c r="AD31" i="4"/>
  <c r="J31" i="4"/>
  <c r="AD30" i="4"/>
  <c r="J30" i="4"/>
  <c r="AD29" i="4"/>
  <c r="J29" i="4"/>
  <c r="AD28" i="4"/>
  <c r="J28" i="4"/>
  <c r="AD27" i="4"/>
  <c r="J27" i="4"/>
  <c r="AD26" i="4"/>
  <c r="J26" i="4"/>
  <c r="AD25" i="4"/>
  <c r="J25" i="4"/>
  <c r="AD24" i="4"/>
  <c r="J24" i="4"/>
  <c r="AD23" i="4"/>
  <c r="J23" i="4"/>
  <c r="E23" i="4"/>
  <c r="AD22" i="4"/>
  <c r="J22" i="4"/>
  <c r="E22" i="4"/>
  <c r="AD21" i="4"/>
  <c r="J21" i="4"/>
  <c r="E21" i="4"/>
  <c r="AD20" i="4"/>
  <c r="J20" i="4"/>
  <c r="E20" i="4"/>
  <c r="AD19" i="4"/>
  <c r="J19" i="4"/>
  <c r="E19" i="4"/>
  <c r="AD18" i="4"/>
  <c r="J18" i="4"/>
  <c r="E18" i="4"/>
  <c r="AD17" i="4"/>
  <c r="J17" i="4"/>
  <c r="E17" i="4"/>
  <c r="AD16" i="4"/>
  <c r="J16" i="4"/>
  <c r="E16" i="4"/>
  <c r="AD15" i="4"/>
  <c r="J15" i="4"/>
  <c r="E15" i="4"/>
  <c r="AD14" i="4"/>
  <c r="J14" i="4"/>
  <c r="E14" i="4"/>
  <c r="AD13" i="4"/>
  <c r="J13" i="4"/>
  <c r="E13" i="4"/>
  <c r="AD12" i="4"/>
  <c r="J12" i="4"/>
  <c r="E12" i="4"/>
  <c r="AD11" i="4"/>
  <c r="J11" i="4"/>
  <c r="E11" i="4"/>
  <c r="AD10" i="4"/>
  <c r="J10" i="4"/>
  <c r="E10" i="4"/>
  <c r="AD9" i="4"/>
  <c r="J9" i="4"/>
  <c r="E9" i="4"/>
  <c r="AD8" i="4"/>
  <c r="J8" i="4"/>
  <c r="E8" i="4"/>
  <c r="AD7" i="4"/>
  <c r="J7" i="4"/>
  <c r="E7" i="4"/>
  <c r="AD6" i="4"/>
  <c r="J6" i="4"/>
  <c r="E6" i="4"/>
  <c r="AD5" i="4"/>
  <c r="E5" i="4"/>
  <c r="AD4" i="4"/>
  <c r="J4" i="4"/>
  <c r="E4" i="4"/>
  <c r="M92" i="8" l="1"/>
  <c r="M96" i="8"/>
  <c r="M35" i="8"/>
  <c r="M56" i="8"/>
  <c r="M26" i="8"/>
  <c r="M30" i="8"/>
  <c r="M54" i="8"/>
  <c r="M79" i="8"/>
  <c r="M88" i="8"/>
  <c r="M95" i="8"/>
  <c r="M72" i="8"/>
  <c r="M16" i="8"/>
  <c r="M28" i="8"/>
  <c r="M36" i="8"/>
  <c r="M40" i="8"/>
  <c r="M48" i="8"/>
  <c r="M52" i="8"/>
  <c r="M69" i="8"/>
  <c r="M70" i="8"/>
  <c r="M62" i="8"/>
  <c r="M21" i="8"/>
  <c r="M23" i="8"/>
  <c r="M25" i="8"/>
  <c r="M47" i="8"/>
  <c r="M51" i="8"/>
  <c r="M60" i="8"/>
  <c r="M85" i="8"/>
  <c r="M86" i="8"/>
  <c r="M22" i="8"/>
  <c r="M44" i="8"/>
  <c r="M45" i="8"/>
  <c r="M64" i="8"/>
  <c r="M68" i="8"/>
  <c r="M17" i="8"/>
  <c r="M38" i="8"/>
  <c r="M63" i="8"/>
  <c r="M76" i="8"/>
  <c r="M80" i="8"/>
  <c r="M84" i="8"/>
  <c r="AD12" i="8"/>
  <c r="AC27" i="8" s="1"/>
  <c r="AC12" i="8"/>
  <c r="AC16" i="8" s="1"/>
  <c r="M27" i="8"/>
  <c r="M32" i="8"/>
  <c r="M42" i="8"/>
  <c r="M49" i="8"/>
  <c r="M58" i="8"/>
  <c r="M67" i="8"/>
  <c r="M73" i="8"/>
  <c r="M74" i="8"/>
  <c r="M83" i="8"/>
  <c r="M89" i="8"/>
  <c r="M90" i="8"/>
  <c r="M99" i="8"/>
  <c r="M10" i="8"/>
  <c r="M15" i="8"/>
  <c r="M9" i="8"/>
  <c r="M14" i="8"/>
  <c r="M19" i="8"/>
  <c r="M24" i="8"/>
  <c r="M29" i="8"/>
  <c r="M37" i="8"/>
  <c r="M39" i="8"/>
  <c r="M46" i="8"/>
  <c r="M53" i="8"/>
  <c r="M55" i="8"/>
  <c r="M71" i="8"/>
  <c r="M77" i="8"/>
  <c r="M78" i="8"/>
  <c r="M87" i="8"/>
  <c r="M93" i="8"/>
  <c r="M94" i="8"/>
  <c r="M13" i="8"/>
  <c r="M31" i="8"/>
  <c r="M33" i="8"/>
  <c r="M34" i="8"/>
  <c r="M41" i="8"/>
  <c r="M43" i="8"/>
  <c r="M50" i="8"/>
  <c r="M59" i="8"/>
  <c r="M65" i="8"/>
  <c r="M66" i="8"/>
  <c r="M75" i="8"/>
  <c r="M81" i="8"/>
  <c r="M82" i="8"/>
  <c r="M91" i="8"/>
  <c r="M97" i="8"/>
  <c r="M98" i="8"/>
  <c r="M20" i="8"/>
  <c r="M7" i="8"/>
  <c r="M11" i="8"/>
  <c r="M61" i="8"/>
  <c r="M8" i="8"/>
  <c r="M12" i="8"/>
  <c r="M18" i="8"/>
  <c r="AD28" i="8"/>
  <c r="AD17" i="8"/>
  <c r="M57" i="8"/>
  <c r="H63" i="8" l="1"/>
  <c r="H50" i="8"/>
  <c r="H98" i="8"/>
  <c r="H75" i="8"/>
  <c r="H39" i="8"/>
  <c r="H34" i="8"/>
  <c r="H58" i="8"/>
  <c r="H33" i="8"/>
  <c r="H97" i="8"/>
  <c r="H71" i="8"/>
  <c r="H62" i="8"/>
  <c r="H55" i="8"/>
  <c r="H19" i="8"/>
  <c r="H81" i="8"/>
  <c r="H93" i="8"/>
  <c r="H22" i="8"/>
  <c r="H53" i="8"/>
  <c r="H9" i="8"/>
  <c r="AC28" i="8"/>
  <c r="AD33" i="8" s="1"/>
  <c r="AC17" i="8"/>
  <c r="AC22" i="8" s="1"/>
  <c r="H91" i="8"/>
  <c r="H66" i="8"/>
  <c r="H57" i="8"/>
  <c r="H45" i="8"/>
  <c r="H18" i="8"/>
  <c r="H32" i="8"/>
  <c r="H87" i="8"/>
  <c r="H82" i="8"/>
  <c r="H65" i="8"/>
  <c r="H42" i="8"/>
  <c r="H24" i="8"/>
  <c r="H41" i="8"/>
  <c r="H99" i="8"/>
  <c r="H76" i="8"/>
  <c r="H51" i="8"/>
  <c r="H35" i="8"/>
  <c r="H86" i="8"/>
  <c r="H69" i="8"/>
  <c r="H23" i="8"/>
  <c r="H12" i="8"/>
  <c r="H90" i="8"/>
  <c r="H74" i="8"/>
  <c r="H61" i="8"/>
  <c r="H46" i="8"/>
  <c r="H11" i="8"/>
  <c r="H85" i="8"/>
  <c r="H20" i="8"/>
  <c r="H78" i="8"/>
  <c r="H31" i="8"/>
  <c r="H15" i="8"/>
  <c r="H8" i="8"/>
  <c r="H21" i="8"/>
  <c r="H89" i="8"/>
  <c r="H73" i="8"/>
  <c r="H59" i="8"/>
  <c r="H43" i="8"/>
  <c r="O21" i="8"/>
  <c r="O20" i="8"/>
  <c r="O19" i="8"/>
  <c r="O18" i="8"/>
  <c r="O16" i="8"/>
  <c r="O15" i="8"/>
  <c r="O14" i="8"/>
  <c r="O13" i="8"/>
  <c r="O12" i="8"/>
  <c r="O11" i="8"/>
  <c r="O10" i="8"/>
  <c r="O9" i="8"/>
  <c r="O8" i="8"/>
  <c r="O7" i="8"/>
  <c r="Q7" i="8" s="1" a="1"/>
  <c r="Q7" i="8" s="1"/>
  <c r="O17" i="8"/>
  <c r="H7" i="8"/>
  <c r="H96" i="8"/>
  <c r="H92" i="8"/>
  <c r="H88" i="8"/>
  <c r="H84" i="8"/>
  <c r="H80" i="8"/>
  <c r="H72" i="8"/>
  <c r="H68" i="8"/>
  <c r="H30" i="8"/>
  <c r="H28" i="8"/>
  <c r="H26" i="8"/>
  <c r="H17" i="8"/>
  <c r="H64" i="8"/>
  <c r="H56" i="8"/>
  <c r="H48" i="8"/>
  <c r="H40" i="8"/>
  <c r="H60" i="8"/>
  <c r="H52" i="8"/>
  <c r="H44" i="8"/>
  <c r="H36" i="8"/>
  <c r="H79" i="8"/>
  <c r="H29" i="8"/>
  <c r="H13" i="8"/>
  <c r="H47" i="8"/>
  <c r="H37" i="8"/>
  <c r="H16" i="8"/>
  <c r="H94" i="8"/>
  <c r="H77" i="8"/>
  <c r="H27" i="8"/>
  <c r="H49" i="8"/>
  <c r="H14" i="8"/>
  <c r="H83" i="8"/>
  <c r="H67" i="8"/>
  <c r="H54" i="8"/>
  <c r="H38" i="8"/>
  <c r="H95" i="8"/>
  <c r="H70" i="8"/>
  <c r="H25" i="8"/>
  <c r="H10" i="8"/>
  <c r="AC33" i="8" l="1"/>
  <c r="AD22" i="8"/>
  <c r="Q11" i="8" a="1"/>
  <c r="Q11" i="8" s="1"/>
  <c r="T11" i="8" s="1"/>
  <c r="Q12" i="8" a="1"/>
  <c r="Q12" i="8" s="1"/>
  <c r="T12" i="8" s="1"/>
  <c r="Q9" i="8" a="1"/>
  <c r="Q9" i="8" s="1"/>
  <c r="U9" i="8" s="1"/>
  <c r="Q8" i="8" a="1"/>
  <c r="Q8" i="8" s="1"/>
  <c r="U8" i="8" s="1"/>
  <c r="Q17" i="8" a="1"/>
  <c r="Q17" i="8" s="1"/>
  <c r="R17" i="8" s="1"/>
  <c r="Q10" i="8" a="1"/>
  <c r="Q10" i="8" s="1"/>
  <c r="T10" i="8" s="1"/>
  <c r="T7" i="8"/>
  <c r="S7" i="8"/>
  <c r="R7" i="8"/>
  <c r="U7" i="8"/>
  <c r="R9" i="8"/>
  <c r="Q15" i="8" a="1"/>
  <c r="Q15" i="8" s="1"/>
  <c r="Q20" i="8" a="1"/>
  <c r="Q20" i="8" s="1"/>
  <c r="AD27" i="8"/>
  <c r="AD16" i="8"/>
  <c r="Q16" i="8" a="1"/>
  <c r="Q16" i="8" s="1"/>
  <c r="Q21" i="8" a="1"/>
  <c r="Q21" i="8" s="1"/>
  <c r="Q13" i="8" a="1"/>
  <c r="Q13" i="8" s="1"/>
  <c r="Q18" i="8" a="1"/>
  <c r="Q18" i="8" s="1"/>
  <c r="Q14" i="8" a="1"/>
  <c r="Q14" i="8" s="1"/>
  <c r="Q19" i="8" a="1"/>
  <c r="Q19" i="8" s="1"/>
  <c r="R8" i="8" l="1"/>
  <c r="S9" i="8"/>
  <c r="T9" i="8"/>
  <c r="U11" i="8"/>
  <c r="R11" i="8"/>
  <c r="S11" i="8"/>
  <c r="S17" i="8"/>
  <c r="S12" i="8"/>
  <c r="U10" i="8"/>
  <c r="U12" i="8"/>
  <c r="S10" i="8"/>
  <c r="R12" i="8"/>
  <c r="R10" i="8"/>
  <c r="S8" i="8"/>
  <c r="U17" i="8"/>
  <c r="T8" i="8"/>
  <c r="T17" i="8"/>
  <c r="S16" i="8"/>
  <c r="R16" i="8"/>
  <c r="U16" i="8"/>
  <c r="T16" i="8"/>
  <c r="S18" i="8"/>
  <c r="R18" i="8"/>
  <c r="U18" i="8"/>
  <c r="T18" i="8"/>
  <c r="S14" i="8"/>
  <c r="R14" i="8"/>
  <c r="U14" i="8"/>
  <c r="T14" i="8"/>
  <c r="S13" i="8"/>
  <c r="R13" i="8"/>
  <c r="U13" i="8"/>
  <c r="T13" i="8"/>
  <c r="S21" i="8"/>
  <c r="R21" i="8"/>
  <c r="U21" i="8"/>
  <c r="T21" i="8"/>
  <c r="S20" i="8"/>
  <c r="R20" i="8"/>
  <c r="U20" i="8"/>
  <c r="T20" i="8"/>
  <c r="S19" i="8"/>
  <c r="R19" i="8"/>
  <c r="U19" i="8"/>
  <c r="T19" i="8"/>
  <c r="S15" i="8"/>
  <c r="R15" i="8"/>
  <c r="U15" i="8"/>
  <c r="T15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Medal Standings" description="Conexão com a consulta 'Medal Standings' na pasta de trabalho." type="5" refreshedVersion="6" background="1" saveData="1">
    <dbPr connection="Provider=Microsoft.Mashup.OleDb.1;Data Source=$Workbook$;Location=Medal Standings;Extended Properties=&quot;&quot;" command="SELECT * FROM [Medal Standings]"/>
  </connection>
  <connection id="2" xr16:uid="{00000000-0015-0000-FFFF-FFFF01000000}" keepAlive="1" name="Consulta - Table 0" description="Conexão com a consulta 'Table 0' na pasta de trabalho." type="5" refreshedVersion="6" background="1" saveData="1">
    <dbPr connection="Provider=Microsoft.Mashup.OleDb.1;Data Source=$Workbook$;Location=Table 0;Extended Properties=&quot;&quot;" command="SELECT * FROM [Table 0]"/>
  </connection>
  <connection id="3" xr16:uid="{00000000-0015-0000-FFFF-FFFF02000000}" keepAlive="1" name="ThisWorkbookDataModel" description="Modelo de Dados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4" xr16:uid="{00000000-0015-0000-FFFF-FFFF03000000}" name="WorksheetConnection_dashborad-olimpiadas.xlsx!Toquio_2020_Quadro_medalhas" type="102" refreshedVersion="6" minRefreshableVersion="5">
    <extLst>
      <ext xmlns:x15="http://schemas.microsoft.com/office/spreadsheetml/2010/11/main" uri="{DE250136-89BD-433C-8126-D09CA5730AF9}">
        <x15:connection id="Toquio_2020_Quadro_medalhas" autoDelete="1">
          <x15:rangePr sourceName="_xlcn.WorksheetConnection_dashboradolimpiadas.xlsxToquio_2020_Quadro_medalhas1"/>
        </x15:connection>
      </ext>
    </extLst>
  </connection>
</connections>
</file>

<file path=xl/sharedStrings.xml><?xml version="1.0" encoding="utf-8"?>
<sst xmlns="http://schemas.openxmlformats.org/spreadsheetml/2006/main" count="8803" uniqueCount="1316">
  <si>
    <t>United States</t>
  </si>
  <si>
    <t>China</t>
  </si>
  <si>
    <t>Japan</t>
  </si>
  <si>
    <t>Australia</t>
  </si>
  <si>
    <t>ROC</t>
  </si>
  <si>
    <t>Great Britain</t>
  </si>
  <si>
    <t>New Zealand</t>
  </si>
  <si>
    <t>Canada</t>
  </si>
  <si>
    <t>Netherlands</t>
  </si>
  <si>
    <t>Germany</t>
  </si>
  <si>
    <t>Brazil</t>
  </si>
  <si>
    <t>Switzerland</t>
  </si>
  <si>
    <t>Jamaica</t>
  </si>
  <si>
    <t>Bulgaria</t>
  </si>
  <si>
    <t>France</t>
  </si>
  <si>
    <t>Italy</t>
  </si>
  <si>
    <t>Republic of Korea</t>
  </si>
  <si>
    <t>Kenya</t>
  </si>
  <si>
    <t>Serbia</t>
  </si>
  <si>
    <t>Belgium</t>
  </si>
  <si>
    <t>Kosovo</t>
  </si>
  <si>
    <t>Poland</t>
  </si>
  <si>
    <t>Spain</t>
  </si>
  <si>
    <t>South Africa</t>
  </si>
  <si>
    <t>Chinese Taipei</t>
  </si>
  <si>
    <t>Hungary</t>
  </si>
  <si>
    <t>Denmark</t>
  </si>
  <si>
    <t>Turkey</t>
  </si>
  <si>
    <t>Austria</t>
  </si>
  <si>
    <t>Czech Republic</t>
  </si>
  <si>
    <t>Slovenia</t>
  </si>
  <si>
    <t>Ecuador</t>
  </si>
  <si>
    <t>Romania</t>
  </si>
  <si>
    <t>Philippines</t>
  </si>
  <si>
    <t>Egypt</t>
  </si>
  <si>
    <t>Ireland</t>
  </si>
  <si>
    <t>Israel</t>
  </si>
  <si>
    <t>Indonesia</t>
  </si>
  <si>
    <t>Estonia</t>
  </si>
  <si>
    <t>Thailand</t>
  </si>
  <si>
    <t>Croatia</t>
  </si>
  <si>
    <t>Uganda</t>
  </si>
  <si>
    <t>Bahamas</t>
  </si>
  <si>
    <t>Venezuela</t>
  </si>
  <si>
    <t>Slovakia</t>
  </si>
  <si>
    <t>Bermuda</t>
  </si>
  <si>
    <t>Puerto Rico</t>
  </si>
  <si>
    <t>Ukraine</t>
  </si>
  <si>
    <t>Sweden</t>
  </si>
  <si>
    <t>Hong Kong, China</t>
  </si>
  <si>
    <t>Belarus</t>
  </si>
  <si>
    <t>Colombia</t>
  </si>
  <si>
    <t>India</t>
  </si>
  <si>
    <t>Azerbaijan</t>
  </si>
  <si>
    <t>Cuba</t>
  </si>
  <si>
    <t>Dominican Rep.</t>
  </si>
  <si>
    <t>Kyrgyzstan</t>
  </si>
  <si>
    <t>Nigeria</t>
  </si>
  <si>
    <t>Portugal</t>
  </si>
  <si>
    <t>Argentina</t>
  </si>
  <si>
    <t>Bahrain</t>
  </si>
  <si>
    <t>Lithuania</t>
  </si>
  <si>
    <t>Namibia</t>
  </si>
  <si>
    <t>Turkmenistan</t>
  </si>
  <si>
    <t>Ethiopia</t>
  </si>
  <si>
    <t>Mongolia</t>
  </si>
  <si>
    <t>Kazakhstan</t>
  </si>
  <si>
    <t>Mexico</t>
  </si>
  <si>
    <t>Norway</t>
  </si>
  <si>
    <t>Fiji</t>
  </si>
  <si>
    <t>San Marino</t>
  </si>
  <si>
    <t>Finland</t>
  </si>
  <si>
    <t>Côte d'Ivoire</t>
  </si>
  <si>
    <t>País</t>
  </si>
  <si>
    <t>Medalha</t>
  </si>
  <si>
    <t>Gênero</t>
  </si>
  <si>
    <t>Qtd</t>
  </si>
  <si>
    <t>Ouro</t>
  </si>
  <si>
    <t>Feminino</t>
  </si>
  <si>
    <t>Prata</t>
  </si>
  <si>
    <t>Bronze</t>
  </si>
  <si>
    <t>Team/NOC</t>
  </si>
  <si>
    <t>Total</t>
  </si>
  <si>
    <t>masculino</t>
  </si>
  <si>
    <t>Islamic Rep. of Iran</t>
  </si>
  <si>
    <t>Uzbekistan</t>
  </si>
  <si>
    <t>Georgia</t>
  </si>
  <si>
    <t>Greece</t>
  </si>
  <si>
    <t>Qatar</t>
  </si>
  <si>
    <t>Tunisia</t>
  </si>
  <si>
    <t>Latvia</t>
  </si>
  <si>
    <t>Morocco</t>
  </si>
  <si>
    <t>Armenia</t>
  </si>
  <si>
    <t>Jordan</t>
  </si>
  <si>
    <t>Malaysia</t>
  </si>
  <si>
    <t>Saudi Arabia</t>
  </si>
  <si>
    <t>North Macedonia</t>
  </si>
  <si>
    <t>Botswana</t>
  </si>
  <si>
    <t>Burkina Faso</t>
  </si>
  <si>
    <t>Ghana</t>
  </si>
  <si>
    <t>Grenada</t>
  </si>
  <si>
    <t>Kuwait</t>
  </si>
  <si>
    <t>Rep. of Moldova</t>
  </si>
  <si>
    <t>Misto</t>
  </si>
  <si>
    <t>Masculino</t>
  </si>
  <si>
    <t>Rank</t>
  </si>
  <si>
    <t>Rank by Total</t>
  </si>
  <si>
    <t>NOC Code</t>
  </si>
  <si>
    <t>United States of America</t>
  </si>
  <si>
    <t>USA</t>
  </si>
  <si>
    <t>People's Republic of China</t>
  </si>
  <si>
    <t>CHN</t>
  </si>
  <si>
    <t>JPN</t>
  </si>
  <si>
    <t>GBR</t>
  </si>
  <si>
    <t>AUS</t>
  </si>
  <si>
    <t>NED</t>
  </si>
  <si>
    <t>FRA</t>
  </si>
  <si>
    <t>GER</t>
  </si>
  <si>
    <t>ITA</t>
  </si>
  <si>
    <t>CAN</t>
  </si>
  <si>
    <t>BRA</t>
  </si>
  <si>
    <t>NZL</t>
  </si>
  <si>
    <t>CUB</t>
  </si>
  <si>
    <t>HUN</t>
  </si>
  <si>
    <t>KOR</t>
  </si>
  <si>
    <t>POL</t>
  </si>
  <si>
    <t>CZE</t>
  </si>
  <si>
    <t>KEN</t>
  </si>
  <si>
    <t>NOR</t>
  </si>
  <si>
    <t>JAM</t>
  </si>
  <si>
    <t>ESP</t>
  </si>
  <si>
    <t>SWE</t>
  </si>
  <si>
    <t>SUI</t>
  </si>
  <si>
    <t>DEN</t>
  </si>
  <si>
    <t>CRO</t>
  </si>
  <si>
    <t>Islamic Republic of Iran</t>
  </si>
  <si>
    <t>IRI</t>
  </si>
  <si>
    <t>SRB</t>
  </si>
  <si>
    <t>BEL</t>
  </si>
  <si>
    <t>BUL</t>
  </si>
  <si>
    <t>SLO</t>
  </si>
  <si>
    <t>UZB</t>
  </si>
  <si>
    <t>GEO</t>
  </si>
  <si>
    <t>TPE</t>
  </si>
  <si>
    <t>TUR</t>
  </si>
  <si>
    <t>GRE</t>
  </si>
  <si>
    <t>UGA</t>
  </si>
  <si>
    <t>ECU</t>
  </si>
  <si>
    <t>IRL</t>
  </si>
  <si>
    <t>ISR</t>
  </si>
  <si>
    <t>QAT</t>
  </si>
  <si>
    <t>BAH</t>
  </si>
  <si>
    <t>KOS</t>
  </si>
  <si>
    <t>UKR</t>
  </si>
  <si>
    <t>BLR</t>
  </si>
  <si>
    <t>ROU</t>
  </si>
  <si>
    <t>VEN</t>
  </si>
  <si>
    <t>IND</t>
  </si>
  <si>
    <t>HKG</t>
  </si>
  <si>
    <t>PHI</t>
  </si>
  <si>
    <t>SVK</t>
  </si>
  <si>
    <t>RSA</t>
  </si>
  <si>
    <t>AUT</t>
  </si>
  <si>
    <t>EGY</t>
  </si>
  <si>
    <t>INA</t>
  </si>
  <si>
    <t>ETH</t>
  </si>
  <si>
    <t>POR</t>
  </si>
  <si>
    <t>TUN</t>
  </si>
  <si>
    <t>EST</t>
  </si>
  <si>
    <t>FIJ</t>
  </si>
  <si>
    <t>LAT</t>
  </si>
  <si>
    <t>THA</t>
  </si>
  <si>
    <t>BER</t>
  </si>
  <si>
    <t>MAR</t>
  </si>
  <si>
    <t>PUR</t>
  </si>
  <si>
    <t>COL</t>
  </si>
  <si>
    <t>AZE</t>
  </si>
  <si>
    <t>Dominican Republic</t>
  </si>
  <si>
    <t>DOM</t>
  </si>
  <si>
    <t>ARM</t>
  </si>
  <si>
    <t>KGZ</t>
  </si>
  <si>
    <t>MGL</t>
  </si>
  <si>
    <t>ARG</t>
  </si>
  <si>
    <t>SMR</t>
  </si>
  <si>
    <t>JOR</t>
  </si>
  <si>
    <t>MAS</t>
  </si>
  <si>
    <t>NGR</t>
  </si>
  <si>
    <t>BRN</t>
  </si>
  <si>
    <t>KSA</t>
  </si>
  <si>
    <t>LTU</t>
  </si>
  <si>
    <t>MKD</t>
  </si>
  <si>
    <t>NAM</t>
  </si>
  <si>
    <t>TKM</t>
  </si>
  <si>
    <t>KAZ</t>
  </si>
  <si>
    <t>MEX</t>
  </si>
  <si>
    <t>FIN</t>
  </si>
  <si>
    <t>BOT</t>
  </si>
  <si>
    <t>BUR</t>
  </si>
  <si>
    <t>CIV</t>
  </si>
  <si>
    <t>GHA</t>
  </si>
  <si>
    <t>GRN</t>
  </si>
  <si>
    <t>KUW</t>
  </si>
  <si>
    <t>Republic of Moldova</t>
  </si>
  <si>
    <t>MDA</t>
  </si>
  <si>
    <t>Syrian Arab Republic</t>
  </si>
  <si>
    <t>SYR</t>
  </si>
  <si>
    <t>Ano</t>
  </si>
  <si>
    <t>Brasil</t>
  </si>
  <si>
    <t>Edição</t>
  </si>
  <si>
    <t>Tóquio</t>
  </si>
  <si>
    <t>Rio</t>
  </si>
  <si>
    <t>Londres</t>
  </si>
  <si>
    <t>Pequim</t>
  </si>
  <si>
    <t>Atenas</t>
  </si>
  <si>
    <t>Sidney</t>
  </si>
  <si>
    <t>Atlanta</t>
  </si>
  <si>
    <t>Barcelona</t>
  </si>
  <si>
    <t>Seul</t>
  </si>
  <si>
    <t>Los Angeles</t>
  </si>
  <si>
    <t>Moscou</t>
  </si>
  <si>
    <t>Montreal</t>
  </si>
  <si>
    <t>Munique</t>
  </si>
  <si>
    <t>México</t>
  </si>
  <si>
    <t>Roma</t>
  </si>
  <si>
    <t>Melbuorne</t>
  </si>
  <si>
    <t>Helsinque</t>
  </si>
  <si>
    <t>Antuérpia</t>
  </si>
  <si>
    <t>TOTAL</t>
  </si>
  <si>
    <t>Melbourne</t>
  </si>
  <si>
    <t>Atletas</t>
  </si>
  <si>
    <t>Tóquio - 2020</t>
  </si>
  <si>
    <t>Local</t>
  </si>
  <si>
    <t>Artistic Gymnastics</t>
  </si>
  <si>
    <t>Athletics</t>
  </si>
  <si>
    <t>Basketball</t>
  </si>
  <si>
    <t>Beach Volleyball</t>
  </si>
  <si>
    <t>Boxing</t>
  </si>
  <si>
    <t>Canoe Sprint</t>
  </si>
  <si>
    <t>Football</t>
  </si>
  <si>
    <t>Judo</t>
  </si>
  <si>
    <t>Marathon Swimming</t>
  </si>
  <si>
    <t>Modern Pentathlon</t>
  </si>
  <si>
    <t>Sailing</t>
  </si>
  <si>
    <t>Shooting</t>
  </si>
  <si>
    <t>Swimming</t>
  </si>
  <si>
    <t>Taekwondo</t>
  </si>
  <si>
    <t>Volleyball</t>
  </si>
  <si>
    <t>Esporte</t>
  </si>
  <si>
    <t>ABNER</t>
  </si>
  <si>
    <t> Brazil</t>
  </si>
  <si>
    <t> Football</t>
  </si>
  <si>
    <t>AGUIAR Mayra</t>
  </si>
  <si>
    <t>ALBRECHT Samuel</t>
  </si>
  <si>
    <t>ALINE</t>
  </si>
  <si>
    <t>ALMEIDA Nathalia</t>
  </si>
  <si>
    <t> Swimming</t>
  </si>
  <si>
    <t>ALTHEMAN Maria Suelen</t>
  </si>
  <si>
    <t>ALVES Dani</t>
  </si>
  <si>
    <t>AMORIM TALESKA Eduarda</t>
  </si>
  <si>
    <t> Handball</t>
  </si>
  <si>
    <t>ANDRADE Rebeca</t>
  </si>
  <si>
    <t> Artistic Gymnastics</t>
  </si>
  <si>
    <t>ANDRE Thiago</t>
  </si>
  <si>
    <t> Athletics</t>
  </si>
  <si>
    <t>ANDRESSA</t>
  </si>
  <si>
    <t>ANDRESSINHA</t>
  </si>
  <si>
    <t>ANGELINA</t>
  </si>
  <si>
    <t>ANTONIA FERREIRA Jaqueline</t>
  </si>
  <si>
    <t>ANTONY</t>
  </si>
  <si>
    <t>APPEL CHEUICHE Marcio</t>
  </si>
  <si>
    <t>ARAKAKI Maria Eduarda</t>
  </si>
  <si>
    <t> Rhythmic Gymnastics</t>
  </si>
  <si>
    <t>ARANA Guilherme</t>
  </si>
  <si>
    <t>ARAUJO Larissa</t>
  </si>
  <si>
    <t>ARCANJO Geisa</t>
  </si>
  <si>
    <t>ARENHART Barbara</t>
  </si>
  <si>
    <t>ASP Yndiara</t>
  </si>
  <si>
    <t>AVANCINI Henrique</t>
  </si>
  <si>
    <t>AZEVEDO Ana Carolina</t>
  </si>
  <si>
    <t>BALDUCCINI Stephanie</t>
  </si>
  <si>
    <t>BAPTISTA Luisa</t>
  </si>
  <si>
    <t> Triathlon</t>
  </si>
  <si>
    <t>BARBACHAN Ana</t>
  </si>
  <si>
    <t>BARBARA</t>
  </si>
  <si>
    <t>BARBOSA Eduardo</t>
  </si>
  <si>
    <t>BARDI Felipe</t>
  </si>
  <si>
    <t>BARRETTO JUNIOR Francisco</t>
  </si>
  <si>
    <t>BARROS Pedro</t>
  </si>
  <si>
    <t>BASSETO Guilherme</t>
  </si>
  <si>
    <t>BATISTA Ketiley</t>
  </si>
  <si>
    <t>BEATRIZ</t>
  </si>
  <si>
    <t>BEDNARCZUK Agatha</t>
  </si>
  <si>
    <t> Beach Volleyball</t>
  </si>
  <si>
    <t>BENITES Bruna</t>
  </si>
  <si>
    <t>BETHLEN Bruno</t>
  </si>
  <si>
    <t>BITOLO Gabriela</t>
  </si>
  <si>
    <t>BONFIM Caio</t>
  </si>
  <si>
    <t>BORGES ALMEIDA SILVA Mauricio</t>
  </si>
  <si>
    <t> Volleyball</t>
  </si>
  <si>
    <t>BORGES Felipe</t>
  </si>
  <si>
    <t>BORGES Gabriel</t>
  </si>
  <si>
    <t>BRAGA GUIMARAES Gabriela</t>
  </si>
  <si>
    <t>BRAIT Camila</t>
  </si>
  <si>
    <t>BRAZ Thiago</t>
  </si>
  <si>
    <t>BRENNO</t>
  </si>
  <si>
    <t>BUFONI Leticia</t>
  </si>
  <si>
    <t>BURMANN Pedro</t>
  </si>
  <si>
    <t>BUZACARINI Rafael</t>
  </si>
  <si>
    <t>CAIXETA Tandara</t>
  </si>
  <si>
    <t>CALDERANO Hugo</t>
  </si>
  <si>
    <t> Table Tennis</t>
  </si>
  <si>
    <t>CAMILO Paulo Andre</t>
  </si>
  <si>
    <t>CAMPOS Luiza</t>
  </si>
  <si>
    <t> Rugby Sevens</t>
  </si>
  <si>
    <t>CARDOSO Adriana</t>
  </si>
  <si>
    <t>CARGNIN Daniel</t>
  </si>
  <si>
    <t>CARVALHO Lucas</t>
  </si>
  <si>
    <t>CERULLO Isadora</t>
  </si>
  <si>
    <t>CERUTTI Alison</t>
  </si>
  <si>
    <t>CHIBANA Gabriela</t>
  </si>
  <si>
    <t>CHIERIGHINI Marcelo</t>
  </si>
  <si>
    <t>CHIUFFA Fabio</t>
  </si>
  <si>
    <t>CLAUDINHO</t>
  </si>
  <si>
    <t>COCUZZI Luiz Henrique</t>
  </si>
  <si>
    <t>COELHO Ygor</t>
  </si>
  <si>
    <t>COIMBRA Eshyllen</t>
  </si>
  <si>
    <t>CONSTANTINO Gabriel</t>
  </si>
  <si>
    <t>CORREA Ana Beatriz</t>
  </si>
  <si>
    <t>CORREA Matheus</t>
  </si>
  <si>
    <t>CORREIA Breno</t>
  </si>
  <si>
    <t>CORREIA De SOUZA Douglas</t>
  </si>
  <si>
    <t>COSTA Guilherme</t>
  </si>
  <si>
    <t>COUTINHO Geisa Aparecida</t>
  </si>
  <si>
    <t>CUNHA Ana Marcela</t>
  </si>
  <si>
    <t>CUNHA Matheus</t>
  </si>
  <si>
    <t>D'ALMEIDA Marcus</t>
  </si>
  <si>
    <t> Archery</t>
  </si>
  <si>
    <t>da ROCHA Dayane</t>
  </si>
  <si>
    <t>da ROSA Rangel</t>
  </si>
  <si>
    <t>da SILVA Ana Carolina</t>
  </si>
  <si>
    <t>da SILVA Chayenne</t>
  </si>
  <si>
    <t>da SILVA COSTA Thalia</t>
  </si>
  <si>
    <t>da SILVA COSTA Thalita</t>
  </si>
  <si>
    <t>da SILVA Daniel Chaves</t>
  </si>
  <si>
    <t>da SILVA Izabela</t>
  </si>
  <si>
    <t>da SILVA Tatiane Raquel</t>
  </si>
  <si>
    <t>de ARAUJO Tamires</t>
  </si>
  <si>
    <t>de ARRUDA Renata</t>
  </si>
  <si>
    <t>de DEUS Leonardo</t>
  </si>
  <si>
    <t>de LIMA Jucilene Sales</t>
  </si>
  <si>
    <t>de MORAIS Andressa</t>
  </si>
  <si>
    <t>de OLIVEIRA SAAD GATTAZ Caroline</t>
  </si>
  <si>
    <t>de OLIVEIRA Wanderson</t>
  </si>
  <si>
    <t>de PAULA Bruna</t>
  </si>
  <si>
    <t>de PAULA PESSOA Rodrigo</t>
  </si>
  <si>
    <t>DE SA Mateus</t>
  </si>
  <si>
    <t>De SOUZA Mauricio Luiz</t>
  </si>
  <si>
    <t>De SOUZA Wallace</t>
  </si>
  <si>
    <t>DEBINHA</t>
  </si>
  <si>
    <t>DEMOLINER Marcelo</t>
  </si>
  <si>
    <t>DIEGO CARLOS</t>
  </si>
  <si>
    <t>DIZOTTI Beatriz Pimentel</t>
  </si>
  <si>
    <t>DO NASCIMENTO Daniel</t>
  </si>
  <si>
    <t>DO NASCIMENTO Rodrigo</t>
  </si>
  <si>
    <t>DO NASCIMENTO Alexandra</t>
  </si>
  <si>
    <t>dos SANTOS Alison</t>
  </si>
  <si>
    <t>dos SANTOS Almir</t>
  </si>
  <si>
    <t>dos SANTOS Ane Marcelle</t>
  </si>
  <si>
    <t>dos SANTOS Felipe</t>
  </si>
  <si>
    <t>dos SANTOS SILVA Leila</t>
  </si>
  <si>
    <t>DOUGLAS LUIZ</t>
  </si>
  <si>
    <t>DUDA</t>
  </si>
  <si>
    <t>DUTRA Augusto</t>
  </si>
  <si>
    <t>DUTRA Leonardo</t>
  </si>
  <si>
    <t>ERIKA</t>
  </si>
  <si>
    <t>FALCAO Joao</t>
  </si>
  <si>
    <t>FARIAS Bruna Jessica</t>
  </si>
  <si>
    <t>FELIPE Gustavo</t>
  </si>
  <si>
    <t>FERRAZ Simone</t>
  </si>
  <si>
    <t>FERREIRA Beatriz</t>
  </si>
  <si>
    <t>FERREIRA Fernando</t>
  </si>
  <si>
    <t>FERREIRA Italo</t>
  </si>
  <si>
    <t>FERRER Laila</t>
  </si>
  <si>
    <t>FIGUEREDO PEREIRA Kawan</t>
  </si>
  <si>
    <t>FIORAVANTI Marina</t>
  </si>
  <si>
    <t>FORMIGA</t>
  </si>
  <si>
    <t>FRAGA Samory</t>
  </si>
  <si>
    <t>FRANCISCO Luiz</t>
  </si>
  <si>
    <t>FRATUS Bruno</t>
  </si>
  <si>
    <t>FREITAS Patricia</t>
  </si>
  <si>
    <t>FUCHS Bruno</t>
  </si>
  <si>
    <t>FURTADO Aline</t>
  </si>
  <si>
    <t>GEYSE</t>
  </si>
  <si>
    <t>GIL KRELING Fernando</t>
  </si>
  <si>
    <t>GIOVANA</t>
  </si>
  <si>
    <t>GONCALVES OLIVEIRA JUNIOR Evandro</t>
  </si>
  <si>
    <t>GONCALVES Pedro</t>
  </si>
  <si>
    <t>GONCHE Matheus</t>
  </si>
  <si>
    <t>GRACA Ricardo</t>
  </si>
  <si>
    <t>GRAEL Marco</t>
  </si>
  <si>
    <t>GRAEL Martine</t>
  </si>
  <si>
    <t>GUARIEIRO Giulia</t>
  </si>
  <si>
    <t>GUIDO Guilherme</t>
  </si>
  <si>
    <t>GUIMARAES Bruno</t>
  </si>
  <si>
    <t>GUIMARAES Ieda</t>
  </si>
  <si>
    <t>HACKBARTH Rudolph</t>
  </si>
  <si>
    <t>HADDAD Henrique</t>
  </si>
  <si>
    <t>HENRIQUES Anderson</t>
  </si>
  <si>
    <t>HOEFLER Kelvin</t>
  </si>
  <si>
    <t>HOSS Thales</t>
  </si>
  <si>
    <t>ISHIY Vitor</t>
  </si>
  <si>
    <t>JUCINARA</t>
  </si>
  <si>
    <t>JULIA</t>
  </si>
  <si>
    <t>JUNGBLUT Viviane</t>
  </si>
  <si>
    <t>JUNIOR Aldemir</t>
  </si>
  <si>
    <t>KOCHHANN Raquel</t>
  </si>
  <si>
    <t>KUMAHARA Caroline</t>
  </si>
  <si>
    <t>KUNZE Kahena</t>
  </si>
  <si>
    <t>LANGARO Haniel</t>
  </si>
  <si>
    <t>LANZA Vinicius</t>
  </si>
  <si>
    <t>LEAL HIDALGO Yoandy</t>
  </si>
  <si>
    <t>LEAL Rayssa</t>
  </si>
  <si>
    <t>LEME Haline</t>
  </si>
  <si>
    <t>LEMOS Ana Claudia</t>
  </si>
  <si>
    <t>LETICIA</t>
  </si>
  <si>
    <t>LIMA Felipe</t>
  </si>
  <si>
    <t>LIMA Silvana</t>
  </si>
  <si>
    <t>LIRA Luana</t>
  </si>
  <si>
    <t>LOPES Vittoria</t>
  </si>
  <si>
    <t>LUCAO</t>
  </si>
  <si>
    <t>LUDMILA</t>
  </si>
  <si>
    <t>MACEDO Rafael</t>
  </si>
  <si>
    <t>MACHADO Keno</t>
  </si>
  <si>
    <t>MALCOM</t>
  </si>
  <si>
    <t>MAMPRIN LOSANO Rafael</t>
  </si>
  <si>
    <t>MANSUR Yuri</t>
  </si>
  <si>
    <t>MARCARI OLIVA Joao Victor</t>
  </si>
  <si>
    <t>MARIANO Arthur</t>
  </si>
  <si>
    <t>MARINHO Tiffani</t>
  </si>
  <si>
    <t>MARTA</t>
  </si>
  <si>
    <t>MARTINELLI Gabriel</t>
  </si>
  <si>
    <t>MARTINS Eliane</t>
  </si>
  <si>
    <t>MARTINS Fernanda</t>
  </si>
  <si>
    <t>MARTINS Lorraine</t>
  </si>
  <si>
    <t>MARTINS SOARES Icaro Miguel</t>
  </si>
  <si>
    <t>MATHEUS HENRIQUE</t>
  </si>
  <si>
    <t>MATIELI Patricia</t>
  </si>
  <si>
    <t>MAZZO Lucas</t>
  </si>
  <si>
    <t>MEDEIROS Etiene</t>
  </si>
  <si>
    <t>MEDINA Gabriel</t>
  </si>
  <si>
    <t>MEDRADO Deborah</t>
  </si>
  <si>
    <t>MELO Alexsandro</t>
  </si>
  <si>
    <t>MELO Luiz Altamir</t>
  </si>
  <si>
    <t>MELO Marcelo</t>
  </si>
  <si>
    <t>MENEZES Joao</t>
  </si>
  <si>
    <t>MENEZES OLIVEIRA de SOUZA Ana Cris.</t>
  </si>
  <si>
    <t>MENINO Gabriel</t>
  </si>
  <si>
    <t>MESSIAS Manoel</t>
  </si>
  <si>
    <t>MODOLO ZANOTELLI Marlon</t>
  </si>
  <si>
    <t>MOELLHAUSEN Nathalie</t>
  </si>
  <si>
    <t> Fencing</t>
  </si>
  <si>
    <t>MONTEIRO Thiago</t>
  </si>
  <si>
    <t>MONTIBELLER Rosamaria</t>
  </si>
  <si>
    <t>MORAES Rogerio</t>
  </si>
  <si>
    <t>MORAIS FILHO Alvaro</t>
  </si>
  <si>
    <t>MOURA Thiago</t>
  </si>
  <si>
    <t>MOURAO Jaqueline</t>
  </si>
  <si>
    <t>NASCIMENTO GODMANN Jacky Jamael</t>
  </si>
  <si>
    <t>NICOLAU Mariana</t>
  </si>
  <si>
    <t>NICOLINO Gabriela</t>
  </si>
  <si>
    <t>NINO</t>
  </si>
  <si>
    <t>NUNES Lais</t>
  </si>
  <si>
    <t>OLIVEIRA Fernanda</t>
  </si>
  <si>
    <t>OLIVEIRA Ingrid</t>
  </si>
  <si>
    <t>OLIVEIRA Larissa</t>
  </si>
  <si>
    <t>OSCAR SCHMIDT Bruno</t>
  </si>
  <si>
    <t>PACHECO Isadora</t>
  </si>
  <si>
    <t>PARRO Carlos</t>
  </si>
  <si>
    <t>PAULA Paulo Roberto</t>
  </si>
  <si>
    <t>PAULINHO</t>
  </si>
  <si>
    <t>PEREIRA Natalia</t>
  </si>
  <si>
    <t>PEREIRA Rafael</t>
  </si>
  <si>
    <t>PETRUS Thiagus</t>
  </si>
  <si>
    <t>PIGOSSI Laura</t>
  </si>
  <si>
    <t>PIMENTA Larissa</t>
  </si>
  <si>
    <t>PIRCIO Nicole</t>
  </si>
  <si>
    <t>POLIANA</t>
  </si>
  <si>
    <t>PONCIANO Thiago</t>
  </si>
  <si>
    <t>PONTES Edival</t>
  </si>
  <si>
    <t>PORTELA Maria</t>
  </si>
  <si>
    <t>PUMPUTIS Caio</t>
  </si>
  <si>
    <t>QUADROS Ketleyn</t>
  </si>
  <si>
    <t>QUEIROZ dos SANTOS Isaquias</t>
  </si>
  <si>
    <t>QUINTAS Pedro</t>
  </si>
  <si>
    <t>RAFAELLE</t>
  </si>
  <si>
    <t>RATZKE Roberta Silva</t>
  </si>
  <si>
    <t>REINIER</t>
  </si>
  <si>
    <t>REZENDE Bruno Mossa</t>
  </si>
  <si>
    <t>REZENDE Renato</t>
  </si>
  <si>
    <t>RICHARLISON</t>
  </si>
  <si>
    <t>RODRIGUES Aline</t>
  </si>
  <si>
    <t>RODRIGUES BELO Ana Paula</t>
  </si>
  <si>
    <t>RODRIGUES Eduardo</t>
  </si>
  <si>
    <t>RODRIGUES Fernanda</t>
  </si>
  <si>
    <t>RODRIGUES Gustavo</t>
  </si>
  <si>
    <t>ROMANI Darlan</t>
  </si>
  <si>
    <t>ROMEU Jucielen</t>
  </si>
  <si>
    <t>RONCATTO Gabrielle</t>
  </si>
  <si>
    <t>ROSA FIGUEIREDO Nathasha</t>
  </si>
  <si>
    <t>ROSA Pamela</t>
  </si>
  <si>
    <t>ROSA Vitoria Cristina</t>
  </si>
  <si>
    <t>SAATKAMP Lucas</t>
  </si>
  <si>
    <t>SANTOS Eduardo Yudy</t>
  </si>
  <si>
    <t>SANTOS Gabriel</t>
  </si>
  <si>
    <t>SANTOS Geovanna</t>
  </si>
  <si>
    <t>SANTOS Isac</t>
  </si>
  <si>
    <t>SANTOS LISBOA Eduarda</t>
  </si>
  <si>
    <t>SANTOS Leticia</t>
  </si>
  <si>
    <t>SANTOS Rosangela</t>
  </si>
  <si>
    <t>SANTOS</t>
  </si>
  <si>
    <t>SARAIVA Flavia</t>
  </si>
  <si>
    <t>SATILA Ana</t>
  </si>
  <si>
    <t>SCHEFFER Fernando</t>
  </si>
  <si>
    <t>SCHEIDT Robert</t>
  </si>
  <si>
    <t>SENA Erica</t>
  </si>
  <si>
    <t>SETIN SARTORI Murilo</t>
  </si>
  <si>
    <t>SILVA Aline</t>
  </si>
  <si>
    <t>SILVA Altobeli</t>
  </si>
  <si>
    <t>SILVA Beatriz</t>
  </si>
  <si>
    <t>SILVA Bianca</t>
  </si>
  <si>
    <t>SILVA CARNEIRO Macris Fernanda</t>
  </si>
  <si>
    <t>SILVA Derick</t>
  </si>
  <si>
    <t>SILVA Fabiana</t>
  </si>
  <si>
    <t>SILVA Joao Pedro</t>
  </si>
  <si>
    <t>SILVA RAMOS Ana Patricia</t>
  </si>
  <si>
    <t>SILVA Rafael</t>
  </si>
  <si>
    <t>SILVA Rebecca</t>
  </si>
  <si>
    <t>SOARES Diogo</t>
  </si>
  <si>
    <t>SOARES Nubia</t>
  </si>
  <si>
    <t>SOGHOMONYAN Eduard</t>
  </si>
  <si>
    <t>SOUSA Graziele</t>
  </si>
  <si>
    <t>SOUSA Hebert</t>
  </si>
  <si>
    <t>SOUTA Vagner Junior</t>
  </si>
  <si>
    <t>SOUZA Alan</t>
  </si>
  <si>
    <t>SOUZA Caio</t>
  </si>
  <si>
    <t>SOUZA FILHO Isaac</t>
  </si>
  <si>
    <t>SOUZA Ricardo Lucarelli</t>
  </si>
  <si>
    <t>SPAJARI Pedro</t>
  </si>
  <si>
    <t>STEFANI Luisa</t>
  </si>
  <si>
    <t>STEVAUX CARNAVAL Priscilla Andreia</t>
  </si>
  <si>
    <t>TAKABATAKE Eric</t>
  </si>
  <si>
    <t>TAKAHASHI Bruna</t>
  </si>
  <si>
    <t>TAMIRES</t>
  </si>
  <si>
    <t>TEIXEIRA Abner</t>
  </si>
  <si>
    <t>TEIXEIRA Henrique</t>
  </si>
  <si>
    <t>TEIXEIRA Vinicius</t>
  </si>
  <si>
    <t>TELES Marcio</t>
  </si>
  <si>
    <t>TITONELI Milena</t>
  </si>
  <si>
    <t>TOLDO Guilherme</t>
  </si>
  <si>
    <t>TOLEDO Jose Guilherme</t>
  </si>
  <si>
    <t>TOMANIK DIAMANTE Giovanna</t>
  </si>
  <si>
    <t>TORRIANI Guilherme</t>
  </si>
  <si>
    <t>TOSI Marcelo</t>
  </si>
  <si>
    <t>TSUBOI Gustavo</t>
  </si>
  <si>
    <t>VARELLA Dora</t>
  </si>
  <si>
    <t>VENISS Pedro</t>
  </si>
  <si>
    <t>VENTURA Livia</t>
  </si>
  <si>
    <t>VERTHEIN FERREIRA Luca</t>
  </si>
  <si>
    <t>VIAL TERCARIOL Leonardo</t>
  </si>
  <si>
    <t>VIANNA Giovanni</t>
  </si>
  <si>
    <t>VIDES Jorge</t>
  </si>
  <si>
    <t>VIEIRA Ana Carolina</t>
  </si>
  <si>
    <t>VIEIRA Samara</t>
  </si>
  <si>
    <t>VILAR Lucas</t>
  </si>
  <si>
    <t>VITORINO Tabata</t>
  </si>
  <si>
    <t>WESTON-WEBB Tatiana</t>
  </si>
  <si>
    <t>WU Felipe Almeida</t>
  </si>
  <si>
    <t>YAMADA Jessica</t>
  </si>
  <si>
    <t>ZANELLATO Rafaela</t>
  </si>
  <si>
    <t>ZANETTI Arthur</t>
  </si>
  <si>
    <t>ZARIF Jorge</t>
  </si>
  <si>
    <t>Skate</t>
  </si>
  <si>
    <t>Atletismo</t>
  </si>
  <si>
    <t>Basquetebol</t>
  </si>
  <si>
    <t>Vôlei de praia</t>
  </si>
  <si>
    <t>Boxe</t>
  </si>
  <si>
    <t>Canoagem Velocidade</t>
  </si>
  <si>
    <t>Futebol</t>
  </si>
  <si>
    <t>Pentatlo moderno</t>
  </si>
  <si>
    <t>Natação</t>
  </si>
  <si>
    <t>Vôlei</t>
  </si>
  <si>
    <t>Ginástica artística</t>
  </si>
  <si>
    <t>Vela</t>
  </si>
  <si>
    <t>Tiro</t>
  </si>
  <si>
    <t>Tênis</t>
  </si>
  <si>
    <t>Judô Masculino Até 66KG</t>
  </si>
  <si>
    <t>Skate Street Masculino</t>
  </si>
  <si>
    <t>Skate Street Feminino</t>
  </si>
  <si>
    <t>Natação Masculino 200M Livre</t>
  </si>
  <si>
    <t>Surf Masculino</t>
  </si>
  <si>
    <t>Judô Feminino Até 78KG</t>
  </si>
  <si>
    <t>Ginástica Artistica Feminino - Individual Geral</t>
  </si>
  <si>
    <t>Luisa e Laura</t>
  </si>
  <si>
    <t>Tênis Feminino em Dupla</t>
  </si>
  <si>
    <t>Natação Masculino 50M Livre</t>
  </si>
  <si>
    <t>Ginástica Artistica Salto Feminino</t>
  </si>
  <si>
    <t>Martine Grael e Kahena Kunze</t>
  </si>
  <si>
    <t>Vela Femino Classe 49ERFX</t>
  </si>
  <si>
    <t>Atletismo Masculino 400M com Barreiras</t>
  </si>
  <si>
    <t>Boxe Masculino até 91Kg</t>
  </si>
  <si>
    <t>Atletismo Masculino Salto com Vara</t>
  </si>
  <si>
    <t>Natação Feminino Maratona Aquática</t>
  </si>
  <si>
    <t>Skate Park Masculino</t>
  </si>
  <si>
    <t>Canoagem Masculino 1000M</t>
  </si>
  <si>
    <t>Boxe Masculino Peso Médio</t>
  </si>
  <si>
    <t>Futebol Masculino</t>
  </si>
  <si>
    <t>Vêlei Feminino</t>
  </si>
  <si>
    <t>Boxe Femino até 60Kg</t>
  </si>
  <si>
    <t>Discipline</t>
  </si>
  <si>
    <t>3x3 Basketball</t>
  </si>
  <si>
    <t>Archery</t>
  </si>
  <si>
    <t>Artistic Swimming</t>
  </si>
  <si>
    <t>Badminton</t>
  </si>
  <si>
    <t>Baseball/Softball</t>
  </si>
  <si>
    <t>Canoe Slalom</t>
  </si>
  <si>
    <t>Cycling BMX Freestyle</t>
  </si>
  <si>
    <t>Cycling BMX Racing</t>
  </si>
  <si>
    <t>Cycling Mountain Bike</t>
  </si>
  <si>
    <t>Cycling Road</t>
  </si>
  <si>
    <t>Cycling Track</t>
  </si>
  <si>
    <t>Diving</t>
  </si>
  <si>
    <t>Equestrian</t>
  </si>
  <si>
    <t>Fencing</t>
  </si>
  <si>
    <t>Golf</t>
  </si>
  <si>
    <t>Handball</t>
  </si>
  <si>
    <t>Hockey</t>
  </si>
  <si>
    <t>Karate</t>
  </si>
  <si>
    <t>Rhythmic Gymnastics</t>
  </si>
  <si>
    <t>Rowing</t>
  </si>
  <si>
    <t>Rugby Sevens</t>
  </si>
  <si>
    <t>Skateboarding</t>
  </si>
  <si>
    <t>Sport Climbing</t>
  </si>
  <si>
    <t>Surfing</t>
  </si>
  <si>
    <t>Table Tennis</t>
  </si>
  <si>
    <t>Tennis</t>
  </si>
  <si>
    <t>Trampoline Gymnastics</t>
  </si>
  <si>
    <t>Triathlon</t>
  </si>
  <si>
    <t>Water Polo</t>
  </si>
  <si>
    <t>Weightlifting</t>
  </si>
  <si>
    <t>Wrestling</t>
  </si>
  <si>
    <t> Belgium</t>
  </si>
  <si>
    <t> 3x3 Basketball</t>
  </si>
  <si>
    <t>Men</t>
  </si>
  <si>
    <t> People's Republic of China</t>
  </si>
  <si>
    <t>Women</t>
  </si>
  <si>
    <t> France</t>
  </si>
  <si>
    <t> Italy</t>
  </si>
  <si>
    <t> Japan</t>
  </si>
  <si>
    <t> Latvia</t>
  </si>
  <si>
    <t> Mongolia</t>
  </si>
  <si>
    <t> Netherlands</t>
  </si>
  <si>
    <t> Poland</t>
  </si>
  <si>
    <t> ROC</t>
  </si>
  <si>
    <t> Romania</t>
  </si>
  <si>
    <t> Serbia</t>
  </si>
  <si>
    <t> United States of America</t>
  </si>
  <si>
    <t> Australia</t>
  </si>
  <si>
    <t>Men's Team</t>
  </si>
  <si>
    <t>Mixed Team</t>
  </si>
  <si>
    <t>Bangladesh</t>
  </si>
  <si>
    <t> Bangladesh</t>
  </si>
  <si>
    <t> Belarus</t>
  </si>
  <si>
    <t>Women's Team</t>
  </si>
  <si>
    <t>Name</t>
  </si>
  <si>
    <t>NOC</t>
  </si>
  <si>
    <t>Event</t>
  </si>
  <si>
    <t>Abicha/Elgraoui</t>
  </si>
  <si>
    <t> Morocco</t>
  </si>
  <si>
    <t>ACHANTA Kamal / BATRA Manika</t>
  </si>
  <si>
    <t> India</t>
  </si>
  <si>
    <t>Mixed Doubles</t>
  </si>
  <si>
    <t>Agatha/Duda</t>
  </si>
  <si>
    <t>Alison/Alvaro Filho</t>
  </si>
  <si>
    <t>Ana Patricia/Rebecca</t>
  </si>
  <si>
    <t>Angola</t>
  </si>
  <si>
    <t> Angola</t>
  </si>
  <si>
    <t>April/Alix</t>
  </si>
  <si>
    <t> Argentina</t>
  </si>
  <si>
    <t> Basketball</t>
  </si>
  <si>
    <t> Hockey</t>
  </si>
  <si>
    <t>Artacho Del Solar/Clancy</t>
  </si>
  <si>
    <t>ASSAR Omar / MESHREF Dina</t>
  </si>
  <si>
    <t> Egypt</t>
  </si>
  <si>
    <t> Artistic Swimming</t>
  </si>
  <si>
    <t>Duet</t>
  </si>
  <si>
    <t>Team</t>
  </si>
  <si>
    <t>Women's 4 x 400m Relay</t>
  </si>
  <si>
    <t> Baseball/Softball</t>
  </si>
  <si>
    <t>Softball</t>
  </si>
  <si>
    <t> Cycling Track</t>
  </si>
  <si>
    <t>Men's Madison</t>
  </si>
  <si>
    <t>Men's Team Pursuit</t>
  </si>
  <si>
    <t>Men's Team Sprint</t>
  </si>
  <si>
    <t>Women's Madison</t>
  </si>
  <si>
    <t>Women's Team Pursuit</t>
  </si>
  <si>
    <t>Group All-Around</t>
  </si>
  <si>
    <t>Men's 4 x 100m Freestyle Relay</t>
  </si>
  <si>
    <t>Men's 4 x 100m Medley Relay</t>
  </si>
  <si>
    <t>Men's 4 x 200m Freestyle Relay</t>
  </si>
  <si>
    <t>Mixed 4 x 100m Medley Relay</t>
  </si>
  <si>
    <t>Women's 4 x 100m Freestyle Relay</t>
  </si>
  <si>
    <t>Women's 4 x 100m Medley Relay</t>
  </si>
  <si>
    <t>Women's 4 x 200m Freestyle Relay</t>
  </si>
  <si>
    <t>Mixed Relay</t>
  </si>
  <si>
    <t> Water Polo</t>
  </si>
  <si>
    <t> Austria</t>
  </si>
  <si>
    <t>Azaad/Capogrosso</t>
  </si>
  <si>
    <t> Azerbaijan</t>
  </si>
  <si>
    <t> Bahamas</t>
  </si>
  <si>
    <t> Bahrain</t>
  </si>
  <si>
    <t>Bansley/Brandie</t>
  </si>
  <si>
    <t> Canada</t>
  </si>
  <si>
    <t>4 x 400m Relay Mixed</t>
  </si>
  <si>
    <t>Men's 4 x 400m Relay</t>
  </si>
  <si>
    <t> Botswana</t>
  </si>
  <si>
    <t>Men's 4 x 100m Relay</t>
  </si>
  <si>
    <t>Women's 4 x 100m Relay</t>
  </si>
  <si>
    <t>Brouwer/Meeuwsen</t>
  </si>
  <si>
    <t>Bryl/Fijalek</t>
  </si>
  <si>
    <t> Bulgaria</t>
  </si>
  <si>
    <t>Côte d’Ivoire</t>
  </si>
  <si>
    <t> Côte d'Ivoire</t>
  </si>
  <si>
    <t>CAMPOS Jorge / FONSECA Daniela</t>
  </si>
  <si>
    <t> Cuba</t>
  </si>
  <si>
    <t>Men's Foil Team</t>
  </si>
  <si>
    <t>Women's Foil Team</t>
  </si>
  <si>
    <t>Carambula/Rossi</t>
  </si>
  <si>
    <t>Cherif/Ahmed</t>
  </si>
  <si>
    <t> Qatar</t>
  </si>
  <si>
    <t>Chile</t>
  </si>
  <si>
    <t> Chile</t>
  </si>
  <si>
    <t>Women's Team Sprint</t>
  </si>
  <si>
    <t>Men's Épée Team</t>
  </si>
  <si>
    <t>Women's Épée Team</t>
  </si>
  <si>
    <t>Women's Sabre Team</t>
  </si>
  <si>
    <t> Chinese Taipei</t>
  </si>
  <si>
    <t>Claes/Sponcil</t>
  </si>
  <si>
    <t> Colombia</t>
  </si>
  <si>
    <t> Croatia</t>
  </si>
  <si>
    <t> Czech Republic</t>
  </si>
  <si>
    <t> Denmark</t>
  </si>
  <si>
    <t> Dominican Republic</t>
  </si>
  <si>
    <t>Baseball</t>
  </si>
  <si>
    <t> Ecuador</t>
  </si>
  <si>
    <t>Men's Sabre Team</t>
  </si>
  <si>
    <t> Estonia</t>
  </si>
  <si>
    <t>Evandro/Bruno Schmidt</t>
  </si>
  <si>
    <t>FEGERL Stefan / POLCANOVA Sofia</t>
  </si>
  <si>
    <t> Fiji</t>
  </si>
  <si>
    <t>FRANZISKA Patrick / SOLJA Petrissa</t>
  </si>
  <si>
    <t> Germany</t>
  </si>
  <si>
    <t>Gallay/Pereyra</t>
  </si>
  <si>
    <t>Gaxiola/Rubio</t>
  </si>
  <si>
    <t> Mexico</t>
  </si>
  <si>
    <t> Ghana</t>
  </si>
  <si>
    <t>Gibb/Bourne</t>
  </si>
  <si>
    <t>Gottsu/Shiratori</t>
  </si>
  <si>
    <t>Graudina/Kravcenoka</t>
  </si>
  <si>
    <t> Great Britain</t>
  </si>
  <si>
    <t> Greece</t>
  </si>
  <si>
    <t>Grimalt M./Grimalt E.</t>
  </si>
  <si>
    <t>Heidrich/Gerson</t>
  </si>
  <si>
    <t> Switzerland</t>
  </si>
  <si>
    <t>Hermannova/Slukova</t>
  </si>
  <si>
    <t>Herrera/Gavira</t>
  </si>
  <si>
    <t> Spain</t>
  </si>
  <si>
    <t>Honduras</t>
  </si>
  <si>
    <t> Honduras</t>
  </si>
  <si>
    <t> Hong Kong, China</t>
  </si>
  <si>
    <t>HU Heming / TAPPER Melissa</t>
  </si>
  <si>
    <t>Huberli/Betschart</t>
  </si>
  <si>
    <t> Hungary</t>
  </si>
  <si>
    <t> Indonesia</t>
  </si>
  <si>
    <t>IONESCU Ovidiu / SZOCS Bernadette</t>
  </si>
  <si>
    <t> Ireland</t>
  </si>
  <si>
    <t>Ishii/Murakami</t>
  </si>
  <si>
    <t> Islamic Republic of Iran</t>
  </si>
  <si>
    <t> Israel</t>
  </si>
  <si>
    <t> Jamaica</t>
  </si>
  <si>
    <t>Kantor/Losiak</t>
  </si>
  <si>
    <t> Kazakhstan</t>
  </si>
  <si>
    <t>Keizer/Meppelink</t>
  </si>
  <si>
    <t> Kenya</t>
  </si>
  <si>
    <t>Korea</t>
  </si>
  <si>
    <t> Republic of Korea</t>
  </si>
  <si>
    <t>Krasilnikov/Stoyanovskiy</t>
  </si>
  <si>
    <t>LEBESSON Emmanuel / YUAN Jia Nan</t>
  </si>
  <si>
    <t>LEE Sangsu / JEON Jihee</t>
  </si>
  <si>
    <t>Leshukov/Semenov</t>
  </si>
  <si>
    <t>Lidy/Leila</t>
  </si>
  <si>
    <t>Liechtenstein</t>
  </si>
  <si>
    <t> Liechtenstein</t>
  </si>
  <si>
    <t>Liliana/Elsa</t>
  </si>
  <si>
    <t>LIN Yun Ju / CHENG I Ching</t>
  </si>
  <si>
    <t> Lithuania</t>
  </si>
  <si>
    <t>Lucena/Dalhausser</t>
  </si>
  <si>
    <t>Ludwig/Kozuch</t>
  </si>
  <si>
    <t>Makokha/Khadambi</t>
  </si>
  <si>
    <t>Makroguzova/Kholomina</t>
  </si>
  <si>
    <t> Malaysia</t>
  </si>
  <si>
    <t>McHugh/Schumann</t>
  </si>
  <si>
    <t>Menegatti/Orsi Toth</t>
  </si>
  <si>
    <t>MIZUTANI Jun / ITO Mima</t>
  </si>
  <si>
    <t>Mol A./Sorum C.</t>
  </si>
  <si>
    <t> Norway</t>
  </si>
  <si>
    <t>Montenegro</t>
  </si>
  <si>
    <t> Montenegro</t>
  </si>
  <si>
    <t> New Zealand</t>
  </si>
  <si>
    <t>Nicolai/Lupo</t>
  </si>
  <si>
    <t> Nigeria</t>
  </si>
  <si>
    <t>Pavan/Melissa</t>
  </si>
  <si>
    <t>Perusic/Schweiner</t>
  </si>
  <si>
    <t>PISTEJ Lubomir / BALAZOVA Barbora</t>
  </si>
  <si>
    <t> Slovakia</t>
  </si>
  <si>
    <t>Plavins/Tocs</t>
  </si>
  <si>
    <t> Portugal</t>
  </si>
  <si>
    <t> Puerto Rico</t>
  </si>
  <si>
    <t> Republic of Moldova</t>
  </si>
  <si>
    <t> Saudi Arabia</t>
  </si>
  <si>
    <t>Singapore</t>
  </si>
  <si>
    <t> Singapore</t>
  </si>
  <si>
    <t> Slovenia</t>
  </si>
  <si>
    <t> South Africa</t>
  </si>
  <si>
    <t>Stam/Schoon</t>
  </si>
  <si>
    <t>Sude/Borger</t>
  </si>
  <si>
    <t> Sweden</t>
  </si>
  <si>
    <t>SZUDI Adam / PERGEL Szandra</t>
  </si>
  <si>
    <t>Thole J./Wickler</t>
  </si>
  <si>
    <t>Trinidad and Tobago</t>
  </si>
  <si>
    <t> Trinidad and Tobago</t>
  </si>
  <si>
    <t> Tunisia</t>
  </si>
  <si>
    <t> Turkey</t>
  </si>
  <si>
    <t> Ukraine</t>
  </si>
  <si>
    <t> Uzbekistan</t>
  </si>
  <si>
    <t> Venezuela</t>
  </si>
  <si>
    <t>Verge-Depre, A./Heidrich</t>
  </si>
  <si>
    <t>Vietnam</t>
  </si>
  <si>
    <t> Vietnam</t>
  </si>
  <si>
    <t>WANG Eugene / ZHANG Mo</t>
  </si>
  <si>
    <t>Wang/X.Y.Xia</t>
  </si>
  <si>
    <t>WONG Chun Ting / DOO Hoi Kem</t>
  </si>
  <si>
    <t>XU Xin / LIU Shiwen</t>
  </si>
  <si>
    <t>Xue/Wang X.X.</t>
  </si>
  <si>
    <t>Zambia</t>
  </si>
  <si>
    <t> Zambia</t>
  </si>
  <si>
    <t>Afghanistan</t>
  </si>
  <si>
    <t>Albania</t>
  </si>
  <si>
    <t>Algeria</t>
  </si>
  <si>
    <t>American Samoa</t>
  </si>
  <si>
    <t>Andorra</t>
  </si>
  <si>
    <t>Antigua and Barbuda</t>
  </si>
  <si>
    <t>Aruba</t>
  </si>
  <si>
    <t>Barbados</t>
  </si>
  <si>
    <t>Belize</t>
  </si>
  <si>
    <t>Benin</t>
  </si>
  <si>
    <t>Bhutan</t>
  </si>
  <si>
    <t>Bolivia</t>
  </si>
  <si>
    <t>Bosnia and Herzegovina</t>
  </si>
  <si>
    <t>Brunei Darussalam</t>
  </si>
  <si>
    <t>Burundi</t>
  </si>
  <si>
    <t>Cambodia</t>
  </si>
  <si>
    <t>Cameroon</t>
  </si>
  <si>
    <t>Cape Verde</t>
  </si>
  <si>
    <t>Cayman Islands</t>
  </si>
  <si>
    <t>Central African Republic</t>
  </si>
  <si>
    <t>Chad</t>
  </si>
  <si>
    <t>Comoros</t>
  </si>
  <si>
    <t>Congo</t>
  </si>
  <si>
    <t>Cook Islands</t>
  </si>
  <si>
    <t>Costa Rica</t>
  </si>
  <si>
    <t>Cyprus</t>
  </si>
  <si>
    <t>Democratic Republic of the Congo</t>
  </si>
  <si>
    <t>Democratic Republic of Timor-Leste</t>
  </si>
  <si>
    <t>Djibouti</t>
  </si>
  <si>
    <t>Dominica</t>
  </si>
  <si>
    <t>El Salvador</t>
  </si>
  <si>
    <t>Equatorial Guinea</t>
  </si>
  <si>
    <t>Eritrea</t>
  </si>
  <si>
    <t>Eswatini</t>
  </si>
  <si>
    <t>Federated States of Micronesia</t>
  </si>
  <si>
    <t>Gabon</t>
  </si>
  <si>
    <t>Gambia</t>
  </si>
  <si>
    <t>Guam</t>
  </si>
  <si>
    <t>Guatemala</t>
  </si>
  <si>
    <t>Guinea</t>
  </si>
  <si>
    <t>Guinea-Bissau</t>
  </si>
  <si>
    <t>Guyana</t>
  </si>
  <si>
    <t>Haiti</t>
  </si>
  <si>
    <t>Iceland</t>
  </si>
  <si>
    <t>Iraq</t>
  </si>
  <si>
    <t>Kiribati</t>
  </si>
  <si>
    <t>Lao People's Democratic Republic</t>
  </si>
  <si>
    <t>Lebanon</t>
  </si>
  <si>
    <t>Lesotho</t>
  </si>
  <si>
    <t>Liberia</t>
  </si>
  <si>
    <t>Libya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</si>
  <si>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</si>
  <si>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</si>
  <si>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</si>
  <si>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</si>
  <si>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</si>
  <si>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</si>
  <si>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</si>
  <si>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</si>
  <si>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</si>
  <si>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Monaco</t>
  </si>
  <si>
    <t>Mozambique</t>
  </si>
  <si>
    <t>Myanmar</t>
  </si>
  <si>
    <t>Nauru</t>
  </si>
  <si>
    <t>Nepal</t>
  </si>
  <si>
    <t>Nicaragua</t>
  </si>
  <si>
    <t>Niger</t>
  </si>
  <si>
    <t>Oman</t>
  </si>
  <si>
    <t>Pakistan</t>
  </si>
  <si>
    <t>Palau</t>
  </si>
  <si>
    <t>Palestine</t>
  </si>
  <si>
    <t>Panama</t>
  </si>
  <si>
    <t>Papua New Guinea</t>
  </si>
  <si>
    <t>Paraguay</t>
  </si>
  <si>
    <t>Peru</t>
  </si>
  <si>
    <t>Refugee Olympic Team</t>
  </si>
  <si>
    <t>Rwanda</t>
  </si>
  <si>
    <t>Saint Kitts and Nevis</t>
  </si>
  <si>
    <t>Saint Lucia</t>
  </si>
  <si>
    <t>Samoa</t>
  </si>
  <si>
    <t>Sao Tome and Principe</t>
  </si>
  <si>
    <t>Senegal</t>
  </si>
  <si>
    <t>Seychelles</t>
  </si>
  <si>
    <t>Sierra Leone</t>
  </si>
  <si>
    <t>Solomon Islands</t>
  </si>
  <si>
    <t>Somalia</t>
  </si>
  <si>
    <t>South Sudan</t>
  </si>
  <si>
    <t>Sri Lanka</t>
  </si>
  <si>
    <t>St Vincent and the Grenadines</t>
  </si>
  <si>
    <t>Sudan</t>
  </si>
  <si>
    <t>Suriname</t>
  </si>
  <si>
    <t>Tajikistan</t>
  </si>
  <si>
    <t>Togo</t>
  </si>
  <si>
    <t>Tonga</t>
  </si>
  <si>
    <t>Tuvalu</t>
  </si>
  <si>
    <t>United Arab Emirates</t>
  </si>
  <si>
    <t>United Republic of Tanzania</t>
  </si>
  <si>
    <t>Uruguay</t>
  </si>
  <si>
    <t>Vanuatu</t>
  </si>
  <si>
    <t>Virgin Islands, British</t>
  </si>
  <si>
    <t>Virgin Islands, US</t>
  </si>
  <si>
    <t>Yemen</t>
  </si>
  <si>
    <t>Zimbabwe</t>
  </si>
  <si>
    <t>Evento</t>
  </si>
  <si>
    <t>Delegações</t>
  </si>
  <si>
    <t>Olimpiadas</t>
  </si>
  <si>
    <t>Eventos</t>
  </si>
  <si>
    <t>Rio - 2016</t>
  </si>
  <si>
    <t>Londres - 2012</t>
  </si>
  <si>
    <t>Pequim - 2008</t>
  </si>
  <si>
    <t>Atenas - 2004</t>
  </si>
  <si>
    <t>Sidney - 2000</t>
  </si>
  <si>
    <t>Atlanta - 1996</t>
  </si>
  <si>
    <t>Barcelona - 1992</t>
  </si>
  <si>
    <t>Seul - 1988</t>
  </si>
  <si>
    <t>Los Angeles - 1984</t>
  </si>
  <si>
    <t>Moscou - 1980</t>
  </si>
  <si>
    <t>Montreal - 1976</t>
  </si>
  <si>
    <t>Munique - 1972</t>
  </si>
  <si>
    <t>México - 1968</t>
  </si>
  <si>
    <t>Tóquio - 1964</t>
  </si>
  <si>
    <t>Roma - 1960</t>
  </si>
  <si>
    <t>Melbuorne - 1956</t>
  </si>
  <si>
    <t>Helsinque - 1952</t>
  </si>
  <si>
    <t>Londres - 1948</t>
  </si>
  <si>
    <t>Antuérpia - 1920</t>
  </si>
  <si>
    <t>Grécia</t>
  </si>
  <si>
    <t>Austrália</t>
  </si>
  <si>
    <t>Estados Unidos</t>
  </si>
  <si>
    <t>Espanha</t>
  </si>
  <si>
    <t>Korea do Sul</t>
  </si>
  <si>
    <t>Russia</t>
  </si>
  <si>
    <t>Canadá</t>
  </si>
  <si>
    <t>Alemanha</t>
  </si>
  <si>
    <t>Japão</t>
  </si>
  <si>
    <t>Itália</t>
  </si>
  <si>
    <t>Finlandia</t>
  </si>
  <si>
    <t>Grã-Betanha</t>
  </si>
  <si>
    <t>3x3 basquete</t>
  </si>
  <si>
    <t>Tiro com arco</t>
  </si>
  <si>
    <t>Natação Artística</t>
  </si>
  <si>
    <t>Beisebol / Softball</t>
  </si>
  <si>
    <t>Canoa Slalom</t>
  </si>
  <si>
    <t>Ciclismo BMX Freestyle</t>
  </si>
  <si>
    <t>Ciclismo BMX Racing</t>
  </si>
  <si>
    <t>Ciclismo mountain bike</t>
  </si>
  <si>
    <t>Ciclismo de estrada</t>
  </si>
  <si>
    <t>Pista de ciclismo</t>
  </si>
  <si>
    <t>Mergulho</t>
  </si>
  <si>
    <t>Esgrima</t>
  </si>
  <si>
    <t>Golfe</t>
  </si>
  <si>
    <t>Handebol</t>
  </si>
  <si>
    <t>Hóquei</t>
  </si>
  <si>
    <t>Karatê</t>
  </si>
  <si>
    <t>Ginástica rítmica</t>
  </si>
  <si>
    <t>Remo</t>
  </si>
  <si>
    <t>Escalada Esportiva</t>
  </si>
  <si>
    <t>Surf</t>
  </si>
  <si>
    <t>Tênis de mesa</t>
  </si>
  <si>
    <t>tênis</t>
  </si>
  <si>
    <t>Ginástica Trampolim</t>
  </si>
  <si>
    <t>Triatlo</t>
  </si>
  <si>
    <t>Pólo aquático</t>
  </si>
  <si>
    <t>Levantamento de peso</t>
  </si>
  <si>
    <t>Luta livre</t>
  </si>
  <si>
    <t>Hipismo</t>
  </si>
  <si>
    <t>Maratona aquática</t>
  </si>
  <si>
    <t>Rugby de sete</t>
  </si>
  <si>
    <t>ano</t>
  </si>
  <si>
    <t>cidade</t>
  </si>
  <si>
    <t>medalha</t>
  </si>
  <si>
    <t>modalidade</t>
  </si>
  <si>
    <t>atleta</t>
  </si>
  <si>
    <t>categoria</t>
  </si>
  <si>
    <t>(coletivo)</t>
  </si>
  <si>
    <t>Maicon Andrade</t>
  </si>
  <si>
    <t>Canoagem velocidade</t>
  </si>
  <si>
    <t>Isaquias Queiroz e Erlon Silva</t>
  </si>
  <si>
    <t>Bruno Oscar Schmidt e Alison Cerutti</t>
  </si>
  <si>
    <t>Martine Grael, Kahena Kunze</t>
  </si>
  <si>
    <t>Isaquias Queiroz</t>
  </si>
  <si>
    <t>Ágatha e Bárbara</t>
  </si>
  <si>
    <t>Robson Conceição</t>
  </si>
  <si>
    <t>Thiago Braz</t>
  </si>
  <si>
    <t>Poliana Okimoto</t>
  </si>
  <si>
    <t>Arthur Zanetti</t>
  </si>
  <si>
    <t>Arthur Nory</t>
  </si>
  <si>
    <t>Diego Hipólito</t>
  </si>
  <si>
    <t>Judô</t>
  </si>
  <si>
    <t>Rafael Silva</t>
  </si>
  <si>
    <t>Mayra Aguiar</t>
  </si>
  <si>
    <t>Rafaela Silva</t>
  </si>
  <si>
    <t>Tiro esportivo</t>
  </si>
  <si>
    <t>Felipe Wu</t>
  </si>
  <si>
    <t>Yane Marques</t>
  </si>
  <si>
    <t>Esquiva Falcão</t>
  </si>
  <si>
    <t>Yamaguchi Falcão</t>
  </si>
  <si>
    <t>Alison e Emanuel</t>
  </si>
  <si>
    <t>Juliana e Larissa</t>
  </si>
  <si>
    <t>Adriana de Araújo</t>
  </si>
  <si>
    <t>Bruno Prada e Robert Scheidt</t>
  </si>
  <si>
    <t>Cesar Cielo</t>
  </si>
  <si>
    <t>Felipe Kitadai</t>
  </si>
  <si>
    <t>Thiago Pereira</t>
  </si>
  <si>
    <t>Sarah Menezes</t>
  </si>
  <si>
    <t>Natalia Falavigna</t>
  </si>
  <si>
    <t>Tiago Camilo</t>
  </si>
  <si>
    <t>Leandro Guilheiro</t>
  </si>
  <si>
    <t>Ketleyn Quadros</t>
  </si>
  <si>
    <t>Emanuel e Ricardo</t>
  </si>
  <si>
    <t>Fabio Luiz e Márcio Araújo</t>
  </si>
  <si>
    <t>Fernanda Oliveira e Isabel Swan</t>
  </si>
  <si>
    <t>Maurren Maggi</t>
  </si>
  <si>
    <t>Flavio Canto</t>
  </si>
  <si>
    <t>Leandro Guerrilheiro</t>
  </si>
  <si>
    <t>Vanderlei Cordeiro de Lima</t>
  </si>
  <si>
    <t>Adriana Behar e Shelda Bede</t>
  </si>
  <si>
    <t>Marcelo Ferreira e Torben Grael</t>
  </si>
  <si>
    <t>Robert Scheidt</t>
  </si>
  <si>
    <t>Rodrigo Pessoa</t>
  </si>
  <si>
    <t>Carlos Jayme, Edvaldo Valério, Fernando Scherer e Gustavo Borges</t>
  </si>
  <si>
    <t>4x100m</t>
  </si>
  <si>
    <t>Rodrigo Pessoa, Luiz Felipe de Azevedo, Doda e André Johannpeter</t>
  </si>
  <si>
    <t>Basquete</t>
  </si>
  <si>
    <t>Adriana Santos, Adriana Pinto, Alessandra, Cintia, Claudinha, Helen, Zaine, Janeth, Kelly, Lilian, Marta e Silvinha</t>
  </si>
  <si>
    <t>André Domingos, Claudinei Quirino, Édson Luciano e Vicente Lenilson</t>
  </si>
  <si>
    <t>Carlos Honorato</t>
  </si>
  <si>
    <t>Ricardo e Zé Marco Melo</t>
  </si>
  <si>
    <t>Sandra Pires e Adriana Samuel</t>
  </si>
  <si>
    <t>Aurélio Miguel</t>
  </si>
  <si>
    <t>Henrique Guimarães</t>
  </si>
  <si>
    <t>André Johannpeter, Doda, Luiz Felipe de Azevedo e Rodrigo Pessoa</t>
  </si>
  <si>
    <t>André Domingos, Arnaldo Oliveira, Edson Luciano, Robson Caetano</t>
  </si>
  <si>
    <t>Fernando Scherer</t>
  </si>
  <si>
    <t>Gustavo Borges</t>
  </si>
  <si>
    <t>Adriana Samuel e Mônica Rodrigues</t>
  </si>
  <si>
    <t>Jaqueline Silva e Sandra Pires</t>
  </si>
  <si>
    <t>Kiko Pelicano e Lars Grael</t>
  </si>
  <si>
    <t>Rogério Sampaio</t>
  </si>
  <si>
    <t>Clinio Freitas e Lars Grael</t>
  </si>
  <si>
    <t>Nelson Falcão e Torben Grael</t>
  </si>
  <si>
    <t>Robson Caetano</t>
  </si>
  <si>
    <t>Joaquim Cruz</t>
  </si>
  <si>
    <t>Daniel Adler, Ronaldo Senfft e Torben Grael</t>
  </si>
  <si>
    <t>Ricardo Prada</t>
  </si>
  <si>
    <t>Luiz Onmura</t>
  </si>
  <si>
    <t>Walter Carmona</t>
  </si>
  <si>
    <t>Douglas Vieira</t>
  </si>
  <si>
    <t>Cyro Delgado, Djan Madruga, Jorge Fernandes e Marcus Mattioli</t>
  </si>
  <si>
    <t>4x200m</t>
  </si>
  <si>
    <t>João Carlos de Oliveira</t>
  </si>
  <si>
    <t>Alexandre Welter e Lars Björkström</t>
  </si>
  <si>
    <t>Eduardo Penido e Marcos Soares</t>
  </si>
  <si>
    <t>Peter Ficker e Reinaldo Conrad</t>
  </si>
  <si>
    <t>Chiaki Ishii</t>
  </si>
  <si>
    <t>Nelson Prudêncio</t>
  </si>
  <si>
    <t>Burkhard Cordes e Reinaldo Conrad</t>
  </si>
  <si>
    <t>Servílio de Oliveira</t>
  </si>
  <si>
    <t>Amaury, Sucar, Mosquito, Rosa Branca, Edson Bispo, Fritz, Jatyr, Edvar, Sérgio Macarrão, Ubiratan, Victor e Wlamir</t>
  </si>
  <si>
    <t>Manuel dos Santos Júnior</t>
  </si>
  <si>
    <t>100 m livre</t>
  </si>
  <si>
    <t>Amaury, Sucar, Mosquito, Rosa Branca, Edson Bispo, Fernando Brobró, Jatyr, Moysés, Waldemar, Boccardo, Wlamir e Algodão</t>
  </si>
  <si>
    <t>Adhemar Ferreira da Silva</t>
  </si>
  <si>
    <t>salto triplo</t>
  </si>
  <si>
    <t>Tetsuo Okamoto</t>
  </si>
  <si>
    <t>1500 m livre</t>
  </si>
  <si>
    <t>José Telles da Conseição</t>
  </si>
  <si>
    <t>salto em altura</t>
  </si>
  <si>
    <t>Évora, Alberto, Gemignani, Alfredo, Bráz, Benvenuti, Marcus Vinícius, Massinet, Nilton, Ruy e Algodão</t>
  </si>
  <si>
    <t>Afrânio da Costa</t>
  </si>
  <si>
    <t>pistola livre</t>
  </si>
  <si>
    <t>Guilherme Paraense, Afrânio da Costa, Dario Barbosa, Fernando Soledade e Sebastião Wolf</t>
  </si>
  <si>
    <t>equipe</t>
  </si>
  <si>
    <t>Guilherme Paraense</t>
  </si>
  <si>
    <t>pistola rápida</t>
  </si>
  <si>
    <t>Revezamento 4x100 m feminino</t>
  </si>
  <si>
    <t>Revezamento 4x100 m masculino</t>
  </si>
  <si>
    <t>Hipismo por equipe</t>
  </si>
  <si>
    <t>genero</t>
  </si>
  <si>
    <t>Rebeca Andrade</t>
  </si>
  <si>
    <t>Atleta - Toquio 2020</t>
  </si>
  <si>
    <t>Afeganistão</t>
  </si>
  <si>
    <t>Albânia</t>
  </si>
  <si>
    <t>Argélia</t>
  </si>
  <si>
    <t>Samoa Americana</t>
  </si>
  <si>
    <t>Antigua e Barbuda</t>
  </si>
  <si>
    <t>Armênia</t>
  </si>
  <si>
    <t>Áustria</t>
  </si>
  <si>
    <t>Azerbaijão</t>
  </si>
  <si>
    <t>Bielo-Rússia</t>
  </si>
  <si>
    <t>Bélgica</t>
  </si>
  <si>
    <t>Bermudas</t>
  </si>
  <si>
    <t>Butão</t>
  </si>
  <si>
    <t>Bolívia</t>
  </si>
  <si>
    <t>Bósnia e Herzegovina</t>
  </si>
  <si>
    <t>Bulgária</t>
  </si>
  <si>
    <t>Camboja</t>
  </si>
  <si>
    <t>Camarões</t>
  </si>
  <si>
    <t>cabo Verde</t>
  </si>
  <si>
    <t>Ilhas Cayman</t>
  </si>
  <si>
    <t>República Centro-Africana</t>
  </si>
  <si>
    <t>Chade</t>
  </si>
  <si>
    <t>Taipei Chinês</t>
  </si>
  <si>
    <t>Colômbia</t>
  </si>
  <si>
    <t>Comores</t>
  </si>
  <si>
    <t>Ilhas Cook</t>
  </si>
  <si>
    <t>Costa do Marfim</t>
  </si>
  <si>
    <t>Croácia</t>
  </si>
  <si>
    <t>Chipre</t>
  </si>
  <si>
    <t>República Checa</t>
  </si>
  <si>
    <t>República Democrática do Congo</t>
  </si>
  <si>
    <t>República Democrática de Timor-Leste</t>
  </si>
  <si>
    <t>Dinamarca</t>
  </si>
  <si>
    <t>República Dominicana</t>
  </si>
  <si>
    <t>Equador</t>
  </si>
  <si>
    <t>Egito</t>
  </si>
  <si>
    <t>Guiné Equatorial</t>
  </si>
  <si>
    <t>Eritreia</t>
  </si>
  <si>
    <t>Estônia</t>
  </si>
  <si>
    <t>Etiópia</t>
  </si>
  <si>
    <t>Estados Federados da Micronésia</t>
  </si>
  <si>
    <t>Finlândia</t>
  </si>
  <si>
    <t>França</t>
  </si>
  <si>
    <t>Gabão</t>
  </si>
  <si>
    <t>Gâmbia</t>
  </si>
  <si>
    <t>Gana</t>
  </si>
  <si>
    <t>Grã Bretanha</t>
  </si>
  <si>
    <t>Guiné</t>
  </si>
  <si>
    <t>Guiné-bissau</t>
  </si>
  <si>
    <t>Guiana</t>
  </si>
  <si>
    <t>Hungria</t>
  </si>
  <si>
    <t>Islândia</t>
  </si>
  <si>
    <t>Índia</t>
  </si>
  <si>
    <t>Indonésia</t>
  </si>
  <si>
    <t>Iraque</t>
  </si>
  <si>
    <t>Irlanda</t>
  </si>
  <si>
    <t>República Islâmica do Irã</t>
  </si>
  <si>
    <t>Jordânia</t>
  </si>
  <si>
    <t>Cazaquistão</t>
  </si>
  <si>
    <t>Quênia</t>
  </si>
  <si>
    <t>Quirguistão</t>
  </si>
  <si>
    <t>República Democrática Popular do Laos</t>
  </si>
  <si>
    <t>Letônia</t>
  </si>
  <si>
    <t>Líbano</t>
  </si>
  <si>
    <t>Lesoto</t>
  </si>
  <si>
    <t>Libéria</t>
  </si>
  <si>
    <t>Líbia</t>
  </si>
  <si>
    <t>Lituânia</t>
  </si>
  <si>
    <t>Luxemburgo</t>
  </si>
  <si>
    <t>Madagáscar</t>
  </si>
  <si>
    <t>Malásia</t>
  </si>
  <si>
    <t>Maldivas</t>
  </si>
  <si>
    <t>Ilhas Marshall</t>
  </si>
  <si>
    <t>Mauritânia</t>
  </si>
  <si>
    <t>Maurício</t>
  </si>
  <si>
    <t>Mônaco</t>
  </si>
  <si>
    <t>Mongólia</t>
  </si>
  <si>
    <t>Marrocos</t>
  </si>
  <si>
    <t>Moçambique</t>
  </si>
  <si>
    <t>Países Baixos</t>
  </si>
  <si>
    <t>Nova Zelândia</t>
  </si>
  <si>
    <t>Nicarágua</t>
  </si>
  <si>
    <t>Níger</t>
  </si>
  <si>
    <t>Nigéria</t>
  </si>
  <si>
    <t>Macedônia do Norte</t>
  </si>
  <si>
    <t>Noruega</t>
  </si>
  <si>
    <t>Omã</t>
  </si>
  <si>
    <t>Paquistão</t>
  </si>
  <si>
    <t>Palestina</t>
  </si>
  <si>
    <t>Panamá</t>
  </si>
  <si>
    <t>Papua Nova Guiné</t>
  </si>
  <si>
    <t>Paraguai</t>
  </si>
  <si>
    <t>República Popular da China</t>
  </si>
  <si>
    <t>Filipinas</t>
  </si>
  <si>
    <t>Polônia</t>
  </si>
  <si>
    <t>Porto Rico</t>
  </si>
  <si>
    <t>Catar</t>
  </si>
  <si>
    <t>Equipe Olímpica de Refugiados</t>
  </si>
  <si>
    <t>República da Coreia</t>
  </si>
  <si>
    <t>República da Moldávia</t>
  </si>
  <si>
    <t>Romênia</t>
  </si>
  <si>
    <t>Ruanda</t>
  </si>
  <si>
    <t>São Cristóvão e Neves</t>
  </si>
  <si>
    <t>Santa Lúcia</t>
  </si>
  <si>
    <t>São Tomé e Príncipe</t>
  </si>
  <si>
    <t>Arábia Saudita</t>
  </si>
  <si>
    <t>Sérvia</t>
  </si>
  <si>
    <t>Serra Leoa</t>
  </si>
  <si>
    <t>Cingapura</t>
  </si>
  <si>
    <t>Eslováquia</t>
  </si>
  <si>
    <t>Eslovênia</t>
  </si>
  <si>
    <t>Ilhas Salomão</t>
  </si>
  <si>
    <t>Somália</t>
  </si>
  <si>
    <t>África do Sul</t>
  </si>
  <si>
    <t>Sudão do Sul</t>
  </si>
  <si>
    <t>São Vicente e Granadinas</t>
  </si>
  <si>
    <t>Sudão</t>
  </si>
  <si>
    <t>Suécia</t>
  </si>
  <si>
    <t>Suíça</t>
  </si>
  <si>
    <t>República Árabe da Síria</t>
  </si>
  <si>
    <t>Tajiquistão</t>
  </si>
  <si>
    <t>Tailândia</t>
  </si>
  <si>
    <t>Ir</t>
  </si>
  <si>
    <t>Trinidad e Tobago</t>
  </si>
  <si>
    <t>Tunísia</t>
  </si>
  <si>
    <t>Turquia</t>
  </si>
  <si>
    <t>Turcomenistão</t>
  </si>
  <si>
    <t>Ucrânia</t>
  </si>
  <si>
    <t>Emirados Árabes Unidos</t>
  </si>
  <si>
    <t>República Unida da Tanzânia</t>
  </si>
  <si>
    <t>Estados Unidos da América</t>
  </si>
  <si>
    <t>Uruguai</t>
  </si>
  <si>
    <t>Uzbequistão</t>
  </si>
  <si>
    <t>Vietnã</t>
  </si>
  <si>
    <t>Ilhas Virgens Britânicas</t>
  </si>
  <si>
    <t>Ilhas Virgens, EUA</t>
  </si>
  <si>
    <t>Iémen</t>
  </si>
  <si>
    <t>Zâmbia</t>
  </si>
  <si>
    <t>Zimbábue</t>
  </si>
  <si>
    <t>Delegações-BR</t>
  </si>
  <si>
    <t>País_BR</t>
  </si>
  <si>
    <t>IRA</t>
  </si>
  <si>
    <t>Irã</t>
  </si>
  <si>
    <t>Rótulos de Linha</t>
  </si>
  <si>
    <t>Total Geral</t>
  </si>
  <si>
    <t>Soma de Qtd</t>
  </si>
  <si>
    <t>Rótulos de Coluna</t>
  </si>
  <si>
    <t>QUADRO DE MEDALHAS</t>
  </si>
  <si>
    <t>Ranking</t>
  </si>
  <si>
    <t>aa</t>
  </si>
  <si>
    <t>Soma de Total</t>
  </si>
  <si>
    <t>ATLETA TOQUIO 2020</t>
  </si>
  <si>
    <t>(Tudo)</t>
  </si>
  <si>
    <t>% F</t>
  </si>
  <si>
    <t>% M</t>
  </si>
  <si>
    <t>Ponto X</t>
  </si>
  <si>
    <t>Ponto Y</t>
  </si>
  <si>
    <t>Melbourne - 1952</t>
  </si>
  <si>
    <t>Contagem de medalha</t>
  </si>
  <si>
    <t>aux</t>
  </si>
  <si>
    <t>HISTÓRICO BRASIL</t>
  </si>
  <si>
    <t>Contagem de Gênero</t>
  </si>
  <si>
    <t>ATLETAS BRASIL TOQUIO 2020</t>
  </si>
  <si>
    <t>Desporte</t>
  </si>
  <si>
    <t>Kelvin Hoefler</t>
  </si>
  <si>
    <t>Rayssa Leal</t>
  </si>
  <si>
    <t>Alison dos Santos</t>
  </si>
  <si>
    <t>Ana Marcela Cunha</t>
  </si>
  <si>
    <t>Seleção Olímpica Futebol Masc.</t>
  </si>
  <si>
    <t>Seleção Olímpica Velei Fem.</t>
  </si>
  <si>
    <t xml:space="preserve">Fernando Scheffer </t>
  </si>
  <si>
    <t>Italo Ferreira</t>
  </si>
  <si>
    <t>Bruno Fratus</t>
  </si>
  <si>
    <t>Abner Teixeira</t>
  </si>
  <si>
    <t>Pedro Barros</t>
  </si>
  <si>
    <t>Isaquias Queiroz Dos Santos</t>
  </si>
  <si>
    <t>Hebert Sousa</t>
  </si>
  <si>
    <t>Beatriz Ferreira</t>
  </si>
  <si>
    <t xml:space="preserve">Daniel Cargnin </t>
  </si>
  <si>
    <t>Rebeca Andrade - Ind. Geral</t>
  </si>
  <si>
    <t>Rebeca Andrade - Salto Fem.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</si>
</sst>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%"/>
    <numFmt numFmtId="165" formatCode="[&lt;999950]0.0,\ &quot;K&quot;;[&lt;999950000]&quot;R$&quot;\ * #,###.0,,\ &quot;Mi&quot;;&quot;R$&quot;\ * #,#00.0...&quot;Bi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Bahnschrift SemiBold"/>
      <family val="2"/>
    </font>
    <font>
      <sz val="11"/>
      <color rgb="FFDEF5FD"/>
      <name val="Bahnschrift SemiBold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EF4F4F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DEF5FD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rgb="FFDEF5FD"/>
      </right>
      <top style="thin">
        <color rgb="FFDEF5FD"/>
      </top>
      <bottom style="thin">
        <color rgb="FFDEF5FD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NumberFormat="1"/>
    <xf numFmtId="0" fontId="4" fillId="0" borderId="0" xfId="0" applyNumberFormat="1" applyFont="1"/>
    <xf numFmtId="0" fontId="4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left"/>
    </xf>
    <xf numFmtId="164" fontId="0" fillId="0" borderId="0" xfId="1" applyNumberFormat="1" applyFont="1"/>
    <xf numFmtId="3" fontId="0" fillId="0" borderId="0" xfId="0" applyNumberFormat="1"/>
    <xf numFmtId="0" fontId="2" fillId="5" borderId="0" xfId="0" applyFont="1" applyFill="1" applyAlignment="1">
      <alignment horizontal="left"/>
    </xf>
    <xf numFmtId="0" fontId="2" fillId="5" borderId="0" xfId="0" applyFont="1" applyFill="1"/>
    <xf numFmtId="165" fontId="0" fillId="0" borderId="0" xfId="0" applyNumberFormat="1"/>
    <xf numFmtId="164" fontId="0" fillId="0" borderId="0" xfId="0" applyNumberFormat="1"/>
    <xf numFmtId="0" fontId="2" fillId="6" borderId="0" xfId="0" applyFont="1" applyFill="1" applyAlignment="1">
      <alignment horizontal="left"/>
    </xf>
    <xf numFmtId="0" fontId="2" fillId="6" borderId="0" xfId="0" applyFont="1" applyFill="1"/>
    <xf numFmtId="0" fontId="4" fillId="7" borderId="0" xfId="0" applyFont="1" applyFill="1"/>
    <xf numFmtId="0" fontId="3" fillId="2" borderId="2" xfId="0" applyFont="1" applyFill="1" applyBorder="1"/>
    <xf numFmtId="0" fontId="3" fillId="2" borderId="1" xfId="0" applyNumberFormat="1" applyFont="1" applyFill="1" applyBorder="1"/>
    <xf numFmtId="0" fontId="4" fillId="0" borderId="3" xfId="0" applyFont="1" applyBorder="1"/>
    <xf numFmtId="49" fontId="4" fillId="0" borderId="0" xfId="0" applyNumberFormat="1" applyFont="1"/>
    <xf numFmtId="0" fontId="0" fillId="8" borderId="0" xfId="0" applyFill="1"/>
    <xf numFmtId="0" fontId="5" fillId="8" borderId="0" xfId="0" applyFont="1" applyFill="1" applyAlignment="1">
      <alignment vertical="center"/>
    </xf>
    <xf numFmtId="0" fontId="6" fillId="8" borderId="0" xfId="0" applyFont="1" applyFill="1" applyAlignment="1">
      <alignment vertical="center"/>
    </xf>
    <xf numFmtId="0" fontId="0" fillId="8" borderId="4" xfId="0" applyFill="1" applyBorder="1"/>
    <xf numFmtId="0" fontId="0" fillId="0" borderId="0" xfId="0" applyFill="1"/>
    <xf numFmtId="0" fontId="4" fillId="0" borderId="0" xfId="0" applyFont="1" applyBorder="1"/>
    <xf numFmtId="0" fontId="0" fillId="8" borderId="0" xfId="0" applyFill="1" applyBorder="1"/>
    <xf numFmtId="0" fontId="4" fillId="7" borderId="0" xfId="0" applyFont="1" applyFill="1" applyBorder="1"/>
    <xf numFmtId="0" fontId="0" fillId="0" borderId="0" xfId="0" applyAlignment="1">
      <alignment vertical="center"/>
    </xf>
    <xf numFmtId="0" fontId="2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</cellXfs>
  <cellStyles count="2">
    <cellStyle name="Normal" xfId="0" builtinId="0"/>
    <cellStyle name="Porcentagem" xfId="1" builtinId="5"/>
  </cellStyles>
  <dxfs count="66"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/>
        <color theme="1"/>
      </font>
      <border>
        <bottom style="thin">
          <color theme="4"/>
        </bottom>
        <vertical/>
        <horizontal/>
      </border>
    </dxf>
    <dxf>
      <font>
        <color theme="1"/>
      </font>
      <fill>
        <patternFill>
          <bgColor theme="3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/>
        <color theme="1"/>
      </font>
      <border>
        <bottom style="thin">
          <color theme="4"/>
        </bottom>
        <vertical/>
        <horizontal/>
      </border>
    </dxf>
    <dxf>
      <font>
        <b/>
        <i val="0"/>
        <sz val="10"/>
        <color theme="1"/>
        <name val="Open Sans"/>
        <scheme val="none"/>
      </font>
      <fill>
        <patternFill patternType="solid">
          <fgColor rgb="FFEEEFF6"/>
          <bgColor rgb="FF9DAFDA"/>
        </patternFill>
      </fill>
      <border diagonalUp="0" diagonalDown="0">
        <left/>
        <right/>
        <top/>
        <bottom/>
        <vertical/>
        <horizontal/>
      </border>
    </dxf>
    <dxf>
      <font>
        <b/>
        <color theme="1"/>
      </font>
      <border>
        <bottom style="thin">
          <color theme="4"/>
        </bottom>
        <vertical/>
        <horizontal/>
      </border>
    </dxf>
    <dxf>
      <font>
        <b/>
        <i val="0"/>
        <sz val="10"/>
        <color theme="1"/>
        <name val="Open Sans"/>
        <scheme val="none"/>
      </font>
      <fill>
        <patternFill patternType="solid">
          <fgColor rgb="FFEEEFF6"/>
          <bgColor theme="0" tint="-4.9989318521683403E-2"/>
        </patternFill>
      </fill>
      <border diagonalUp="0" diagonalDown="0">
        <left/>
        <right/>
        <top/>
        <bottom/>
        <vertical/>
        <horizontal/>
      </border>
    </dxf>
  </dxfs>
  <tableStyles count="3" defaultTableStyle="TableStyleMedium2" defaultPivotStyle="PivotStyleLight16">
    <tableStyle name="olimpiadas" pivot="0" table="0" count="10" xr9:uid="{00000000-0011-0000-FFFF-FFFF00000000}">
      <tableStyleElement type="wholeTable" dxfId="65"/>
      <tableStyleElement type="headerRow" dxfId="64"/>
    </tableStyle>
    <tableStyle name="olimpiadas 3" pivot="0" table="0" count="10" xr9:uid="{00000000-0011-0000-FFFF-FFFF01000000}">
      <tableStyleElement type="wholeTable" dxfId="63"/>
      <tableStyleElement type="headerRow" dxfId="62"/>
    </tableStyle>
    <tableStyle name="olimpiadas_2" pivot="0" table="0" count="10" xr9:uid="{00000000-0011-0000-FFFF-FFFF02000000}">
      <tableStyleElement type="wholeTable" dxfId="61"/>
      <tableStyleElement type="headerRow" dxfId="60"/>
    </tableStyle>
  </tableStyles>
  <colors>
    <mruColors>
      <color rgb="FFDEF5FD"/>
      <color rgb="FFE7E6E6"/>
      <color rgb="FFD6D9FF"/>
      <color rgb="FF9DAFDA"/>
      <color rgb="FF9DADD3"/>
      <color rgb="FF9DEFF6"/>
      <color rgb="FFEEEFF6"/>
      <color rgb="FF011D58"/>
      <color rgb="FFECECEC"/>
    </mruColors>
  </colors>
  <extLst>
    <ext xmlns:x14="http://schemas.microsoft.com/office/spreadsheetml/2009/9/main" uri="{46F421CA-312F-682f-3DD2-61675219B42D}">
      <x14:dxfs count="24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4"/>
              <bgColor theme="4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theme="4" tint="0.59999389629810485"/>
              </stop>
              <stop position="1">
                <color theme="4" tint="0.40000610370189521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theme="3" tint="0.59999389629810485"/>
              </stop>
              <stop position="1">
                <color theme="3" tint="0.80001220740379042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theme="5" tint="0.80001220740379042"/>
              </stop>
              <stop position="1">
                <color theme="4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theme="3" tint="0.59999389629810485"/>
              </stop>
              <stop position="1">
                <color theme="3" tint="0.80001220740379042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4" tint="0.79998168889431442"/>
              <bgColor theme="4" tint="0.79998168889431442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4" tint="0.59999389629810485"/>
              <bgColor theme="5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theme="4" tint="0.59999389629810485"/>
              </stop>
              <stop position="1">
                <color theme="4" tint="0.40000610370189521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theme="3" tint="0.59999389629810485"/>
              </stop>
              <stop position="1">
                <color theme="3" tint="0.80001220740379042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theme="5" tint="0.80001220740379042"/>
              </stop>
              <stop position="1">
                <color theme="4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theme="3" tint="0.59999389629810485"/>
              </stop>
              <stop position="1">
                <color theme="3" tint="0.80001220740379042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4" tint="0.79998168889431442"/>
              <bgColor theme="4" tint="0.79998168889431442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4" tint="0.59999389629810485"/>
              <bgColor theme="5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olimpiadas">
          <x14:slicerStyleElements>
            <x14:slicerStyleElement type="unselectedItemWithData" dxfId="23"/>
            <x14:slicerStyleElement type="unselectedItemWithNoData" dxfId="22"/>
            <x14:slicerStyleElement type="selectedItemWithData" dxfId="21"/>
            <x14:slicerStyleElement type="selectedItemWithNoData" dxfId="20"/>
            <x14:slicerStyleElement type="hoveredUnselectedItemWithData" dxfId="19"/>
            <x14:slicerStyleElement type="hoveredSelectedItemWithData" dxfId="18"/>
            <x14:slicerStyleElement type="hoveredUnselectedItemWithNoData" dxfId="17"/>
            <x14:slicerStyleElement type="hoveredSelectedItemWithNoData" dxfId="16"/>
          </x14:slicerStyleElements>
        </x14:slicerStyle>
        <x14:slicerStyle name="olimpiadas 3">
          <x14:slicerStyleElements>
            <x14:slicerStyleElement type="unselectedItemWithData" dxfId="15"/>
            <x14:slicerStyleElement type="unselectedItemWithNoData" dxfId="14"/>
            <x14:slicerStyleElement type="selectedItemWithData" dxfId="13"/>
            <x14:slicerStyleElement type="selectedItemWithNoData" dxfId="12"/>
            <x14:slicerStyleElement type="hoveredUnselectedItemWithData" dxfId="11"/>
            <x14:slicerStyleElement type="hoveredSelectedItemWithData" dxfId="10"/>
            <x14:slicerStyleElement type="hoveredUnselectedItemWithNoData" dxfId="9"/>
            <x14:slicerStyleElement type="hoveredSelectedItemWithNoData" dxfId="8"/>
          </x14:slicerStyleElements>
        </x14:slicerStyle>
        <x14:slicerStyle name="olimpiadas_2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4.xml"/><Relationship Id="rId18" Type="http://schemas.microsoft.com/office/2007/relationships/slicerCache" Target="slicerCaches/slicerCache4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17" Type="http://schemas.microsoft.com/office/2007/relationships/slicerCache" Target="slicerCaches/slicerCache3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07/relationships/slicerCache" Target="slicerCaches/slicerCache2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24" Type="http://schemas.openxmlformats.org/officeDocument/2006/relationships/powerPivotData" Target="model/item.data"/><Relationship Id="rId5" Type="http://schemas.openxmlformats.org/officeDocument/2006/relationships/worksheet" Target="worksheets/sheet5.xml"/><Relationship Id="rId15" Type="http://schemas.microsoft.com/office/2007/relationships/slicerCache" Target="slicerCaches/slicerCache1.xml"/><Relationship Id="rId23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19" Type="http://schemas.microsoft.com/office/2007/relationships/slicerCache" Target="slicerCaches/slicerCache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5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microsoft.com/office/2011/relationships/chartColorStyle" Target="colors2.xml"/><Relationship Id="rId1" Type="http://schemas.microsoft.com/office/2011/relationships/chartStyle" Target="style2.xml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microsoft.com/office/2011/relationships/chartColorStyle" Target="colors4.xml"/><Relationship Id="rId1" Type="http://schemas.microsoft.com/office/2011/relationships/chartStyle" Target="style4.xml"/><Relationship Id="rId5" Type="http://schemas.openxmlformats.org/officeDocument/2006/relationships/image" Target="../media/image24.png"/><Relationship Id="rId4" Type="http://schemas.openxmlformats.org/officeDocument/2006/relationships/image" Target="../media/image23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ANALISES!$AJ$12:$AL$12</c:f>
              <c:strCache>
                <c:ptCount val="3"/>
                <c:pt idx="0">
                  <c:v>Ouro</c:v>
                </c:pt>
                <c:pt idx="1">
                  <c:v>Prata</c:v>
                </c:pt>
                <c:pt idx="2">
                  <c:v>Bronze</c:v>
                </c:pt>
              </c:strCache>
            </c:strRef>
          </c:cat>
          <c:val>
            <c:numRef>
              <c:f>ANALISES!$AJ$13:$AL$13</c:f>
              <c:numCache>
                <c:formatCode>General</c:formatCode>
                <c:ptCount val="3"/>
                <c:pt idx="0">
                  <c:v>37</c:v>
                </c:pt>
                <c:pt idx="1">
                  <c:v>43</c:v>
                </c:pt>
                <c:pt idx="2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2E-4E54-B856-E7B80FA8E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502411864"/>
        <c:axId val="502412192"/>
      </c:barChart>
      <c:catAx>
        <c:axId val="5024118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02412192"/>
        <c:crosses val="autoZero"/>
        <c:auto val="1"/>
        <c:lblAlgn val="ctr"/>
        <c:lblOffset val="100"/>
        <c:noMultiLvlLbl val="0"/>
      </c:catAx>
      <c:valAx>
        <c:axId val="50241219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02411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ANALISES!$AX$7</c:f>
              <c:strCache>
                <c:ptCount val="1"/>
                <c:pt idx="0">
                  <c:v>Bronze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ANALISES!$AW$8:$AW$27</c:f>
              <c:strCache>
                <c:ptCount val="20"/>
                <c:pt idx="0">
                  <c:v>Antuérpia - 1920</c:v>
                </c:pt>
                <c:pt idx="1">
                  <c:v>Londres - 1948</c:v>
                </c:pt>
                <c:pt idx="2">
                  <c:v>Helsinque - 1952</c:v>
                </c:pt>
                <c:pt idx="3">
                  <c:v>Melbourne - 1952</c:v>
                </c:pt>
                <c:pt idx="4">
                  <c:v>Roma - 1960</c:v>
                </c:pt>
                <c:pt idx="5">
                  <c:v>Tóquio - 1964</c:v>
                </c:pt>
                <c:pt idx="6">
                  <c:v>México - 1968</c:v>
                </c:pt>
                <c:pt idx="7">
                  <c:v>Munique - 1972</c:v>
                </c:pt>
                <c:pt idx="8">
                  <c:v>Montreal - 1976</c:v>
                </c:pt>
                <c:pt idx="9">
                  <c:v>Moscou - 1980</c:v>
                </c:pt>
                <c:pt idx="10">
                  <c:v>Los Angeles - 1984</c:v>
                </c:pt>
                <c:pt idx="11">
                  <c:v>Seul - 1988</c:v>
                </c:pt>
                <c:pt idx="12">
                  <c:v>Barcelona - 1992</c:v>
                </c:pt>
                <c:pt idx="13">
                  <c:v>Atlanta - 1996</c:v>
                </c:pt>
                <c:pt idx="14">
                  <c:v>Sidney - 2000</c:v>
                </c:pt>
                <c:pt idx="15">
                  <c:v>Atenas - 2004</c:v>
                </c:pt>
                <c:pt idx="16">
                  <c:v>Pequim - 2008</c:v>
                </c:pt>
                <c:pt idx="17">
                  <c:v>Londres - 2012</c:v>
                </c:pt>
                <c:pt idx="18">
                  <c:v>Rio - 2016</c:v>
                </c:pt>
                <c:pt idx="19">
                  <c:v>Tóquio - 2020</c:v>
                </c:pt>
              </c:strCache>
            </c:strRef>
          </c:cat>
          <c:val>
            <c:numRef>
              <c:f>ANALISES!$AX$8:$AX$27</c:f>
              <c:numCache>
                <c:formatCode>General</c:formatCode>
                <c:ptCount val="20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3</c:v>
                </c:pt>
                <c:pt idx="12">
                  <c:v>0</c:v>
                </c:pt>
                <c:pt idx="13">
                  <c:v>9</c:v>
                </c:pt>
                <c:pt idx="14">
                  <c:v>6</c:v>
                </c:pt>
                <c:pt idx="15">
                  <c:v>3</c:v>
                </c:pt>
                <c:pt idx="16">
                  <c:v>10</c:v>
                </c:pt>
                <c:pt idx="17">
                  <c:v>8</c:v>
                </c:pt>
                <c:pt idx="18">
                  <c:v>6</c:v>
                </c:pt>
                <c:pt idx="19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1A-4C8D-BA5D-7739444C5837}"/>
            </c:ext>
          </c:extLst>
        </c:ser>
        <c:ser>
          <c:idx val="1"/>
          <c:order val="1"/>
          <c:tx>
            <c:strRef>
              <c:f>ANALISES!$AY$7</c:f>
              <c:strCache>
                <c:ptCount val="1"/>
                <c:pt idx="0">
                  <c:v>Prata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ANALISES!$AW$8:$AW$27</c:f>
              <c:strCache>
                <c:ptCount val="20"/>
                <c:pt idx="0">
                  <c:v>Antuérpia - 1920</c:v>
                </c:pt>
                <c:pt idx="1">
                  <c:v>Londres - 1948</c:v>
                </c:pt>
                <c:pt idx="2">
                  <c:v>Helsinque - 1952</c:v>
                </c:pt>
                <c:pt idx="3">
                  <c:v>Melbourne - 1952</c:v>
                </c:pt>
                <c:pt idx="4">
                  <c:v>Roma - 1960</c:v>
                </c:pt>
                <c:pt idx="5">
                  <c:v>Tóquio - 1964</c:v>
                </c:pt>
                <c:pt idx="6">
                  <c:v>México - 1968</c:v>
                </c:pt>
                <c:pt idx="7">
                  <c:v>Munique - 1972</c:v>
                </c:pt>
                <c:pt idx="8">
                  <c:v>Montreal - 1976</c:v>
                </c:pt>
                <c:pt idx="9">
                  <c:v>Moscou - 1980</c:v>
                </c:pt>
                <c:pt idx="10">
                  <c:v>Los Angeles - 1984</c:v>
                </c:pt>
                <c:pt idx="11">
                  <c:v>Seul - 1988</c:v>
                </c:pt>
                <c:pt idx="12">
                  <c:v>Barcelona - 1992</c:v>
                </c:pt>
                <c:pt idx="13">
                  <c:v>Atlanta - 1996</c:v>
                </c:pt>
                <c:pt idx="14">
                  <c:v>Sidney - 2000</c:v>
                </c:pt>
                <c:pt idx="15">
                  <c:v>Atenas - 2004</c:v>
                </c:pt>
                <c:pt idx="16">
                  <c:v>Pequim - 2008</c:v>
                </c:pt>
                <c:pt idx="17">
                  <c:v>Londres - 2012</c:v>
                </c:pt>
                <c:pt idx="18">
                  <c:v>Rio - 2016</c:v>
                </c:pt>
                <c:pt idx="19">
                  <c:v>Tóquio - 2020</c:v>
                </c:pt>
              </c:strCache>
            </c:strRef>
          </c:cat>
          <c:val>
            <c:numRef>
              <c:f>ANALISES!$AY$8:$AY$27</c:f>
              <c:numCache>
                <c:formatCode>General</c:formatCode>
                <c:ptCount val="2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5</c:v>
                </c:pt>
                <c:pt idx="11">
                  <c:v>2</c:v>
                </c:pt>
                <c:pt idx="12">
                  <c:v>1</c:v>
                </c:pt>
                <c:pt idx="13">
                  <c:v>3</c:v>
                </c:pt>
                <c:pt idx="14">
                  <c:v>6</c:v>
                </c:pt>
                <c:pt idx="15">
                  <c:v>2</c:v>
                </c:pt>
                <c:pt idx="16">
                  <c:v>4</c:v>
                </c:pt>
                <c:pt idx="17">
                  <c:v>6</c:v>
                </c:pt>
                <c:pt idx="18">
                  <c:v>6</c:v>
                </c:pt>
                <c:pt idx="19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1A-4C8D-BA5D-7739444C5837}"/>
            </c:ext>
          </c:extLst>
        </c:ser>
        <c:ser>
          <c:idx val="2"/>
          <c:order val="2"/>
          <c:tx>
            <c:strRef>
              <c:f>ANALISES!$AZ$7</c:f>
              <c:strCache>
                <c:ptCount val="1"/>
                <c:pt idx="0">
                  <c:v>Ouro</c:v>
                </c:pt>
              </c:strCache>
            </c:strRef>
          </c:tx>
          <c:spPr>
            <a:blipFill>
              <a:blip xmlns:r="http://schemas.openxmlformats.org/officeDocument/2006/relationships" r:embed="rId5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ANALISES!$AW$8:$AW$27</c:f>
              <c:strCache>
                <c:ptCount val="20"/>
                <c:pt idx="0">
                  <c:v>Antuérpia - 1920</c:v>
                </c:pt>
                <c:pt idx="1">
                  <c:v>Londres - 1948</c:v>
                </c:pt>
                <c:pt idx="2">
                  <c:v>Helsinque - 1952</c:v>
                </c:pt>
                <c:pt idx="3">
                  <c:v>Melbourne - 1952</c:v>
                </c:pt>
                <c:pt idx="4">
                  <c:v>Roma - 1960</c:v>
                </c:pt>
                <c:pt idx="5">
                  <c:v>Tóquio - 1964</c:v>
                </c:pt>
                <c:pt idx="6">
                  <c:v>México - 1968</c:v>
                </c:pt>
                <c:pt idx="7">
                  <c:v>Munique - 1972</c:v>
                </c:pt>
                <c:pt idx="8">
                  <c:v>Montreal - 1976</c:v>
                </c:pt>
                <c:pt idx="9">
                  <c:v>Moscou - 1980</c:v>
                </c:pt>
                <c:pt idx="10">
                  <c:v>Los Angeles - 1984</c:v>
                </c:pt>
                <c:pt idx="11">
                  <c:v>Seul - 1988</c:v>
                </c:pt>
                <c:pt idx="12">
                  <c:v>Barcelona - 1992</c:v>
                </c:pt>
                <c:pt idx="13">
                  <c:v>Atlanta - 1996</c:v>
                </c:pt>
                <c:pt idx="14">
                  <c:v>Sidney - 2000</c:v>
                </c:pt>
                <c:pt idx="15">
                  <c:v>Atenas - 2004</c:v>
                </c:pt>
                <c:pt idx="16">
                  <c:v>Pequim - 2008</c:v>
                </c:pt>
                <c:pt idx="17">
                  <c:v>Londres - 2012</c:v>
                </c:pt>
                <c:pt idx="18">
                  <c:v>Rio - 2016</c:v>
                </c:pt>
                <c:pt idx="19">
                  <c:v>Tóquio - 2020</c:v>
                </c:pt>
              </c:strCache>
            </c:strRef>
          </c:cat>
          <c:val>
            <c:numRef>
              <c:f>ANALISES!$AZ$8:$AZ$27</c:f>
              <c:numCache>
                <c:formatCode>General</c:formatCode>
                <c:ptCount val="20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0</c:v>
                </c:pt>
                <c:pt idx="15">
                  <c:v>5</c:v>
                </c:pt>
                <c:pt idx="16">
                  <c:v>3</c:v>
                </c:pt>
                <c:pt idx="17">
                  <c:v>3</c:v>
                </c:pt>
                <c:pt idx="18">
                  <c:v>7</c:v>
                </c:pt>
                <c:pt idx="19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1A-4C8D-BA5D-7739444C5837}"/>
            </c:ext>
          </c:extLst>
        </c:ser>
        <c:ser>
          <c:idx val="3"/>
          <c:order val="3"/>
          <c:tx>
            <c:strRef>
              <c:f>ANALISES!$BA$7</c:f>
              <c:strCache>
                <c:ptCount val="1"/>
                <c:pt idx="0">
                  <c:v>aux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77574CCC-3085-4D3B-9F5D-CF7E087770A6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901A-4C8D-BA5D-7739444C583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93A1E7E-858D-4ACF-B9AF-3E49E2B79D76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901A-4C8D-BA5D-7739444C583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A406603-6E92-485B-AD4A-03176F1E70D0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901A-4C8D-BA5D-7739444C583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7F9AFBD4-F29D-4F3A-A0BB-695AFFE04734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901A-4C8D-BA5D-7739444C583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EC282137-DB38-47C5-BC68-1A9D40C918F2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901A-4C8D-BA5D-7739444C583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CAEF21CC-4A9C-45C6-8EFD-5D46395B5070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901A-4C8D-BA5D-7739444C583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FC06B6D3-4B18-4E46-AB79-67161E807CA0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901A-4C8D-BA5D-7739444C583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57F7BF19-E31F-464D-9584-8E38189C081D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901A-4C8D-BA5D-7739444C5837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BC9C4FAB-BE2B-416A-BCAA-7F3C6B8A94A3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901A-4C8D-BA5D-7739444C5837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9CDF127E-DC7F-4761-8E72-D2D342F667A9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901A-4C8D-BA5D-7739444C5837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FD66D90B-8CA2-4F0A-A0EA-69AD68AB4996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901A-4C8D-BA5D-7739444C5837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7888B84A-F77F-46E6-A858-4B79CB50DDC6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901A-4C8D-BA5D-7739444C5837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C5226FA0-38D6-4507-87E3-B370372F1E42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901A-4C8D-BA5D-7739444C5837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636A5BA5-C094-4D95-8CEC-7F93F04A37D7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901A-4C8D-BA5D-7739444C5837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58FED5FD-64D7-4963-B4DE-C37DBD574586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901A-4C8D-BA5D-7739444C5837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755C8361-416A-4C3F-A5DD-6FB009D4AEF5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901A-4C8D-BA5D-7739444C5837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D40BB280-2BC7-41C9-90FF-DD6608584E98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901A-4C8D-BA5D-7739444C5837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6225DDF1-1038-4B1D-9A6F-7C584D151D5B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901A-4C8D-BA5D-7739444C5837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B3F5FA99-82F0-4A63-B9D9-4247E189967D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901A-4C8D-BA5D-7739444C5837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DB41382E-DA85-4245-8D27-16D0BD8AD628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901A-4C8D-BA5D-7739444C58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Bahnschrift SemiBold" panose="020B0502040204020203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ANALISES!$AW$8:$AW$27</c:f>
              <c:strCache>
                <c:ptCount val="20"/>
                <c:pt idx="0">
                  <c:v>Antuérpia - 1920</c:v>
                </c:pt>
                <c:pt idx="1">
                  <c:v>Londres - 1948</c:v>
                </c:pt>
                <c:pt idx="2">
                  <c:v>Helsinque - 1952</c:v>
                </c:pt>
                <c:pt idx="3">
                  <c:v>Melbourne - 1952</c:v>
                </c:pt>
                <c:pt idx="4">
                  <c:v>Roma - 1960</c:v>
                </c:pt>
                <c:pt idx="5">
                  <c:v>Tóquio - 1964</c:v>
                </c:pt>
                <c:pt idx="6">
                  <c:v>México - 1968</c:v>
                </c:pt>
                <c:pt idx="7">
                  <c:v>Munique - 1972</c:v>
                </c:pt>
                <c:pt idx="8">
                  <c:v>Montreal - 1976</c:v>
                </c:pt>
                <c:pt idx="9">
                  <c:v>Moscou - 1980</c:v>
                </c:pt>
                <c:pt idx="10">
                  <c:v>Los Angeles - 1984</c:v>
                </c:pt>
                <c:pt idx="11">
                  <c:v>Seul - 1988</c:v>
                </c:pt>
                <c:pt idx="12">
                  <c:v>Barcelona - 1992</c:v>
                </c:pt>
                <c:pt idx="13">
                  <c:v>Atlanta - 1996</c:v>
                </c:pt>
                <c:pt idx="14">
                  <c:v>Sidney - 2000</c:v>
                </c:pt>
                <c:pt idx="15">
                  <c:v>Atenas - 2004</c:v>
                </c:pt>
                <c:pt idx="16">
                  <c:v>Pequim - 2008</c:v>
                </c:pt>
                <c:pt idx="17">
                  <c:v>Londres - 2012</c:v>
                </c:pt>
                <c:pt idx="18">
                  <c:v>Rio - 2016</c:v>
                </c:pt>
                <c:pt idx="19">
                  <c:v>Tóquio - 2020</c:v>
                </c:pt>
              </c:strCache>
            </c:strRef>
          </c:cat>
          <c:val>
            <c:numRef>
              <c:f>ANALISES!$BA$8:$BA$27</c:f>
              <c:numCache>
                <c:formatCode>General</c:formatCode>
                <c:ptCount val="20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ANALISES!$BB$8:$BB$27</c15:f>
                <c15:dlblRangeCache>
                  <c:ptCount val="20"/>
                  <c:pt idx="0">
                    <c:v>Total: 3</c:v>
                  </c:pt>
                  <c:pt idx="1">
                    <c:v>Total: 1</c:v>
                  </c:pt>
                  <c:pt idx="2">
                    <c:v>Total: 3</c:v>
                  </c:pt>
                  <c:pt idx="3">
                    <c:v>Total: 1</c:v>
                  </c:pt>
                  <c:pt idx="4">
                    <c:v>Total: 2</c:v>
                  </c:pt>
                  <c:pt idx="5">
                    <c:v>Total: 1</c:v>
                  </c:pt>
                  <c:pt idx="6">
                    <c:v>Total: 3</c:v>
                  </c:pt>
                  <c:pt idx="7">
                    <c:v>Total: 2</c:v>
                  </c:pt>
                  <c:pt idx="8">
                    <c:v>Total: 2</c:v>
                  </c:pt>
                  <c:pt idx="9">
                    <c:v>Total: 4</c:v>
                  </c:pt>
                  <c:pt idx="10">
                    <c:v>Total: 8</c:v>
                  </c:pt>
                  <c:pt idx="11">
                    <c:v>Total: 6</c:v>
                  </c:pt>
                  <c:pt idx="12">
                    <c:v>Total: 3</c:v>
                  </c:pt>
                  <c:pt idx="13">
                    <c:v>Total: 15</c:v>
                  </c:pt>
                  <c:pt idx="14">
                    <c:v>Total: 12</c:v>
                  </c:pt>
                  <c:pt idx="15">
                    <c:v>Total: 10</c:v>
                  </c:pt>
                  <c:pt idx="16">
                    <c:v>Total: 17</c:v>
                  </c:pt>
                  <c:pt idx="17">
                    <c:v>Total: 17</c:v>
                  </c:pt>
                  <c:pt idx="18">
                    <c:v>Total: 19</c:v>
                  </c:pt>
                  <c:pt idx="19">
                    <c:v>Total: 21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901A-4C8D-BA5D-7739444C5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572079208"/>
        <c:axId val="572051984"/>
      </c:barChart>
      <c:catAx>
        <c:axId val="5720792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Bahnschrift SemiBold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572051984"/>
        <c:crosses val="autoZero"/>
        <c:auto val="1"/>
        <c:lblAlgn val="ctr"/>
        <c:lblOffset val="100"/>
        <c:noMultiLvlLbl val="0"/>
      </c:catAx>
      <c:valAx>
        <c:axId val="572051984"/>
        <c:scaling>
          <c:orientation val="minMax"/>
          <c:max val="25"/>
          <c:min val="0"/>
        </c:scaling>
        <c:delete val="1"/>
        <c:axPos val="b"/>
        <c:numFmt formatCode="General" sourceLinked="1"/>
        <c:majorTickMark val="out"/>
        <c:minorTickMark val="none"/>
        <c:tickLblPos val="nextTo"/>
        <c:crossAx val="572079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Bahnschrift SemiBold" panose="020B0502040204020203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BASES!$C$4:$C$23</c:f>
              <c:numCache>
                <c:formatCode>General</c:formatCode>
                <c:ptCount val="20"/>
                <c:pt idx="0">
                  <c:v>2020</c:v>
                </c:pt>
                <c:pt idx="1">
                  <c:v>2016</c:v>
                </c:pt>
                <c:pt idx="2">
                  <c:v>2012</c:v>
                </c:pt>
                <c:pt idx="3">
                  <c:v>2008</c:v>
                </c:pt>
                <c:pt idx="4">
                  <c:v>2004</c:v>
                </c:pt>
                <c:pt idx="5">
                  <c:v>2000</c:v>
                </c:pt>
                <c:pt idx="6">
                  <c:v>1996</c:v>
                </c:pt>
                <c:pt idx="7">
                  <c:v>1992</c:v>
                </c:pt>
                <c:pt idx="8">
                  <c:v>1988</c:v>
                </c:pt>
                <c:pt idx="9">
                  <c:v>1984</c:v>
                </c:pt>
                <c:pt idx="10">
                  <c:v>1980</c:v>
                </c:pt>
                <c:pt idx="11">
                  <c:v>1976</c:v>
                </c:pt>
                <c:pt idx="12">
                  <c:v>1972</c:v>
                </c:pt>
                <c:pt idx="13">
                  <c:v>1968</c:v>
                </c:pt>
                <c:pt idx="14">
                  <c:v>1964</c:v>
                </c:pt>
                <c:pt idx="15">
                  <c:v>1960</c:v>
                </c:pt>
                <c:pt idx="16">
                  <c:v>1956</c:v>
                </c:pt>
                <c:pt idx="17">
                  <c:v>1952</c:v>
                </c:pt>
                <c:pt idx="18">
                  <c:v>1948</c:v>
                </c:pt>
                <c:pt idx="19">
                  <c:v>1920</c:v>
                </c:pt>
              </c:numCache>
            </c:numRef>
          </c:cat>
          <c:val>
            <c:numRef>
              <c:f>BASES!$F$4:$F$23</c:f>
              <c:numCache>
                <c:formatCode>General</c:formatCode>
                <c:ptCount val="20"/>
                <c:pt idx="0">
                  <c:v>319</c:v>
                </c:pt>
                <c:pt idx="1">
                  <c:v>465</c:v>
                </c:pt>
                <c:pt idx="2">
                  <c:v>259</c:v>
                </c:pt>
                <c:pt idx="3">
                  <c:v>277</c:v>
                </c:pt>
                <c:pt idx="4">
                  <c:v>247</c:v>
                </c:pt>
                <c:pt idx="5">
                  <c:v>205</c:v>
                </c:pt>
                <c:pt idx="6">
                  <c:v>225</c:v>
                </c:pt>
                <c:pt idx="7">
                  <c:v>197</c:v>
                </c:pt>
                <c:pt idx="8">
                  <c:v>170</c:v>
                </c:pt>
                <c:pt idx="9">
                  <c:v>151</c:v>
                </c:pt>
                <c:pt idx="10">
                  <c:v>109</c:v>
                </c:pt>
                <c:pt idx="11">
                  <c:v>93</c:v>
                </c:pt>
                <c:pt idx="12">
                  <c:v>89</c:v>
                </c:pt>
                <c:pt idx="13">
                  <c:v>84</c:v>
                </c:pt>
                <c:pt idx="14">
                  <c:v>69</c:v>
                </c:pt>
                <c:pt idx="15">
                  <c:v>81</c:v>
                </c:pt>
                <c:pt idx="16">
                  <c:v>48</c:v>
                </c:pt>
                <c:pt idx="17">
                  <c:v>108</c:v>
                </c:pt>
                <c:pt idx="18">
                  <c:v>81</c:v>
                </c:pt>
                <c:pt idx="19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48-4E11-AB72-D774ACC1C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24570631"/>
        <c:axId val="24563087"/>
      </c:barChart>
      <c:catAx>
        <c:axId val="245706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Bahnschrift SemiBold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24563087"/>
        <c:crosses val="autoZero"/>
        <c:auto val="0"/>
        <c:lblAlgn val="ctr"/>
        <c:lblOffset val="50"/>
        <c:noMultiLvlLbl val="0"/>
      </c:catAx>
      <c:valAx>
        <c:axId val="24563087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45706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5829046764188336"/>
          <c:y val="3.5003986495527155E-2"/>
          <c:w val="0.44299182177701424"/>
          <c:h val="0.92999202700894568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ANALISES!$BX$7</c:f>
              <c:strCache>
                <c:ptCount val="1"/>
                <c:pt idx="0">
                  <c:v>Bronze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ANALISES!$BW$8:$BW$20</c:f>
              <c:strCache>
                <c:ptCount val="13"/>
                <c:pt idx="0">
                  <c:v>Atletismo</c:v>
                </c:pt>
                <c:pt idx="1">
                  <c:v>Boxe</c:v>
                </c:pt>
                <c:pt idx="2">
                  <c:v>Canoagem velocidade</c:v>
                </c:pt>
                <c:pt idx="3">
                  <c:v>Futebol</c:v>
                </c:pt>
                <c:pt idx="4">
                  <c:v>Ginástica artística</c:v>
                </c:pt>
                <c:pt idx="5">
                  <c:v>Judô</c:v>
                </c:pt>
                <c:pt idx="6">
                  <c:v>Maratona aquática</c:v>
                </c:pt>
                <c:pt idx="7">
                  <c:v>Natação</c:v>
                </c:pt>
                <c:pt idx="8">
                  <c:v>Skate</c:v>
                </c:pt>
                <c:pt idx="9">
                  <c:v>Surf</c:v>
                </c:pt>
                <c:pt idx="10">
                  <c:v>Tênis</c:v>
                </c:pt>
                <c:pt idx="11">
                  <c:v>Vela</c:v>
                </c:pt>
                <c:pt idx="12">
                  <c:v>Vôlei</c:v>
                </c:pt>
              </c:strCache>
            </c:strRef>
          </c:cat>
          <c:val>
            <c:numRef>
              <c:f>ANALISES!$BX$8:$BX$20</c:f>
              <c:numCache>
                <c:formatCode>General</c:formatCode>
                <c:ptCount val="13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D0-41AB-BD2A-363AB0F81A25}"/>
            </c:ext>
          </c:extLst>
        </c:ser>
        <c:ser>
          <c:idx val="1"/>
          <c:order val="1"/>
          <c:tx>
            <c:strRef>
              <c:f>ANALISES!$BY$7</c:f>
              <c:strCache>
                <c:ptCount val="1"/>
                <c:pt idx="0">
                  <c:v>Prata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ANALISES!$BW$8:$BW$20</c:f>
              <c:strCache>
                <c:ptCount val="13"/>
                <c:pt idx="0">
                  <c:v>Atletismo</c:v>
                </c:pt>
                <c:pt idx="1">
                  <c:v>Boxe</c:v>
                </c:pt>
                <c:pt idx="2">
                  <c:v>Canoagem velocidade</c:v>
                </c:pt>
                <c:pt idx="3">
                  <c:v>Futebol</c:v>
                </c:pt>
                <c:pt idx="4">
                  <c:v>Ginástica artística</c:v>
                </c:pt>
                <c:pt idx="5">
                  <c:v>Judô</c:v>
                </c:pt>
                <c:pt idx="6">
                  <c:v>Maratona aquática</c:v>
                </c:pt>
                <c:pt idx="7">
                  <c:v>Natação</c:v>
                </c:pt>
                <c:pt idx="8">
                  <c:v>Skate</c:v>
                </c:pt>
                <c:pt idx="9">
                  <c:v>Surf</c:v>
                </c:pt>
                <c:pt idx="10">
                  <c:v>Tênis</c:v>
                </c:pt>
                <c:pt idx="11">
                  <c:v>Vela</c:v>
                </c:pt>
                <c:pt idx="12">
                  <c:v>Vôlei</c:v>
                </c:pt>
              </c:strCache>
            </c:strRef>
          </c:cat>
          <c:val>
            <c:numRef>
              <c:f>ANALISES!$BY$8:$BY$20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D0-41AB-BD2A-363AB0F81A25}"/>
            </c:ext>
          </c:extLst>
        </c:ser>
        <c:ser>
          <c:idx val="2"/>
          <c:order val="2"/>
          <c:tx>
            <c:strRef>
              <c:f>ANALISES!$BZ$7</c:f>
              <c:strCache>
                <c:ptCount val="1"/>
                <c:pt idx="0">
                  <c:v>Ouro</c:v>
                </c:pt>
              </c:strCache>
            </c:strRef>
          </c:tx>
          <c:spPr>
            <a:blipFill>
              <a:blip xmlns:r="http://schemas.openxmlformats.org/officeDocument/2006/relationships" r:embed="rId5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ANALISES!$BW$8:$BW$20</c:f>
              <c:strCache>
                <c:ptCount val="13"/>
                <c:pt idx="0">
                  <c:v>Atletismo</c:v>
                </c:pt>
                <c:pt idx="1">
                  <c:v>Boxe</c:v>
                </c:pt>
                <c:pt idx="2">
                  <c:v>Canoagem velocidade</c:v>
                </c:pt>
                <c:pt idx="3">
                  <c:v>Futebol</c:v>
                </c:pt>
                <c:pt idx="4">
                  <c:v>Ginástica artística</c:v>
                </c:pt>
                <c:pt idx="5">
                  <c:v>Judô</c:v>
                </c:pt>
                <c:pt idx="6">
                  <c:v>Maratona aquática</c:v>
                </c:pt>
                <c:pt idx="7">
                  <c:v>Natação</c:v>
                </c:pt>
                <c:pt idx="8">
                  <c:v>Skate</c:v>
                </c:pt>
                <c:pt idx="9">
                  <c:v>Surf</c:v>
                </c:pt>
                <c:pt idx="10">
                  <c:v>Tênis</c:v>
                </c:pt>
                <c:pt idx="11">
                  <c:v>Vela</c:v>
                </c:pt>
                <c:pt idx="12">
                  <c:v>Vôlei</c:v>
                </c:pt>
              </c:strCache>
            </c:strRef>
          </c:cat>
          <c:val>
            <c:numRef>
              <c:f>ANALISES!$BZ$8:$BZ$20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D0-41AB-BD2A-363AB0F81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740517664"/>
        <c:axId val="740519632"/>
      </c:barChart>
      <c:catAx>
        <c:axId val="7405176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Bahnschrift SemiBold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740519632"/>
        <c:crosses val="autoZero"/>
        <c:auto val="1"/>
        <c:lblAlgn val="ctr"/>
        <c:lblOffset val="100"/>
        <c:noMultiLvlLbl val="0"/>
      </c:catAx>
      <c:valAx>
        <c:axId val="740519632"/>
        <c:scaling>
          <c:orientation val="minMax"/>
          <c:max val="15"/>
        </c:scaling>
        <c:delete val="1"/>
        <c:axPos val="t"/>
        <c:numFmt formatCode="General" sourceLinked="1"/>
        <c:majorTickMark val="out"/>
        <c:minorTickMark val="none"/>
        <c:tickLblPos val="nextTo"/>
        <c:crossAx val="7405176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Style="combo" dx="26" fmlaLink="$B$15" fmlaRange="BASE_IMAGENS!$G$6:$G$26" sel="21" val="13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hyperlink" Target="#PAG_3!A1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hyperlink" Target="#PAG_2!A1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PAG_3!A1"/><Relationship Id="rId3" Type="http://schemas.openxmlformats.org/officeDocument/2006/relationships/chart" Target="../charts/chart2.xml"/><Relationship Id="rId7" Type="http://schemas.openxmlformats.org/officeDocument/2006/relationships/hyperlink" Target="#PAG_1!A1"/><Relationship Id="rId2" Type="http://schemas.openxmlformats.org/officeDocument/2006/relationships/image" Target="../media/image12.jpeg"/><Relationship Id="rId1" Type="http://schemas.openxmlformats.org/officeDocument/2006/relationships/image" Target="../media/image11.jpeg"/><Relationship Id="rId6" Type="http://schemas.openxmlformats.org/officeDocument/2006/relationships/image" Target="../media/image18.jpeg"/><Relationship Id="rId5" Type="http://schemas.openxmlformats.org/officeDocument/2006/relationships/image" Target="../media/image17.jpeg"/><Relationship Id="rId4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5.emf"/><Relationship Id="rId3" Type="http://schemas.openxmlformats.org/officeDocument/2006/relationships/hyperlink" Target="#PAG_1!A1"/><Relationship Id="rId7" Type="http://schemas.openxmlformats.org/officeDocument/2006/relationships/image" Target="../media/image18.jpeg"/><Relationship Id="rId2" Type="http://schemas.openxmlformats.org/officeDocument/2006/relationships/image" Target="../media/image20.jpeg"/><Relationship Id="rId1" Type="http://schemas.openxmlformats.org/officeDocument/2006/relationships/image" Target="../media/image19.jpeg"/><Relationship Id="rId6" Type="http://schemas.openxmlformats.org/officeDocument/2006/relationships/chart" Target="../charts/chart4.xml"/><Relationship Id="rId5" Type="http://schemas.openxmlformats.org/officeDocument/2006/relationships/image" Target="../media/image21.jpeg"/><Relationship Id="rId10" Type="http://schemas.openxmlformats.org/officeDocument/2006/relationships/hyperlink" Target="#PAG_2!A1"/><Relationship Id="rId4" Type="http://schemas.openxmlformats.org/officeDocument/2006/relationships/image" Target="../media/image10.jpeg"/><Relationship Id="rId9" Type="http://schemas.openxmlformats.org/officeDocument/2006/relationships/image" Target="../media/image26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6.jpeg"/><Relationship Id="rId13" Type="http://schemas.openxmlformats.org/officeDocument/2006/relationships/image" Target="../media/image41.jpeg"/><Relationship Id="rId18" Type="http://schemas.openxmlformats.org/officeDocument/2006/relationships/image" Target="../media/image46.jpeg"/><Relationship Id="rId3" Type="http://schemas.openxmlformats.org/officeDocument/2006/relationships/image" Target="../media/image31.jpeg"/><Relationship Id="rId21" Type="http://schemas.openxmlformats.org/officeDocument/2006/relationships/image" Target="../media/image49.jpeg"/><Relationship Id="rId7" Type="http://schemas.openxmlformats.org/officeDocument/2006/relationships/image" Target="../media/image35.jpeg"/><Relationship Id="rId12" Type="http://schemas.openxmlformats.org/officeDocument/2006/relationships/image" Target="../media/image40.jpeg"/><Relationship Id="rId17" Type="http://schemas.openxmlformats.org/officeDocument/2006/relationships/image" Target="../media/image45.jpeg"/><Relationship Id="rId2" Type="http://schemas.openxmlformats.org/officeDocument/2006/relationships/image" Target="../media/image30.jpeg"/><Relationship Id="rId16" Type="http://schemas.openxmlformats.org/officeDocument/2006/relationships/image" Target="../media/image44.jpeg"/><Relationship Id="rId20" Type="http://schemas.openxmlformats.org/officeDocument/2006/relationships/image" Target="../media/image48.jpeg"/><Relationship Id="rId1" Type="http://schemas.openxmlformats.org/officeDocument/2006/relationships/image" Target="../media/image29.jpeg"/><Relationship Id="rId6" Type="http://schemas.openxmlformats.org/officeDocument/2006/relationships/image" Target="../media/image34.jpeg"/><Relationship Id="rId11" Type="http://schemas.openxmlformats.org/officeDocument/2006/relationships/image" Target="../media/image39.jpeg"/><Relationship Id="rId24" Type="http://schemas.openxmlformats.org/officeDocument/2006/relationships/image" Target="../media/image52.jpeg"/><Relationship Id="rId5" Type="http://schemas.openxmlformats.org/officeDocument/2006/relationships/image" Target="../media/image33.jpeg"/><Relationship Id="rId15" Type="http://schemas.openxmlformats.org/officeDocument/2006/relationships/image" Target="../media/image43.jpeg"/><Relationship Id="rId23" Type="http://schemas.openxmlformats.org/officeDocument/2006/relationships/image" Target="../media/image51.jpeg"/><Relationship Id="rId10" Type="http://schemas.openxmlformats.org/officeDocument/2006/relationships/image" Target="../media/image38.jpeg"/><Relationship Id="rId19" Type="http://schemas.openxmlformats.org/officeDocument/2006/relationships/image" Target="../media/image47.jpeg"/><Relationship Id="rId4" Type="http://schemas.openxmlformats.org/officeDocument/2006/relationships/image" Target="../media/image32.jpeg"/><Relationship Id="rId9" Type="http://schemas.openxmlformats.org/officeDocument/2006/relationships/image" Target="../media/image37.jpeg"/><Relationship Id="rId14" Type="http://schemas.openxmlformats.org/officeDocument/2006/relationships/image" Target="../media/image42.jpeg"/><Relationship Id="rId22" Type="http://schemas.openxmlformats.org/officeDocument/2006/relationships/image" Target="../media/image50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8.emf"/><Relationship Id="rId1" Type="http://schemas.openxmlformats.org/officeDocument/2006/relationships/image" Target="../media/image2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133350</xdr:colOff>
      <xdr:row>15</xdr:row>
      <xdr:rowOff>66675</xdr:rowOff>
    </xdr:from>
    <xdr:to>
      <xdr:col>38</xdr:col>
      <xdr:colOff>314325</xdr:colOff>
      <xdr:row>29</xdr:row>
      <xdr:rowOff>142875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582437</xdr:colOff>
      <xdr:row>0</xdr:row>
      <xdr:rowOff>0</xdr:rowOff>
    </xdr:from>
    <xdr:to>
      <xdr:col>23</xdr:col>
      <xdr:colOff>116417</xdr:colOff>
      <xdr:row>33</xdr:row>
      <xdr:rowOff>51319</xdr:rowOff>
    </xdr:to>
    <xdr:pic>
      <xdr:nvPicPr>
        <xdr:cNvPr id="5" name="Picture 2" descr="Tokyo 2020 event programme to see major boost for female participation,  youth and urban appeal - Olympic News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7770" y="0"/>
          <a:ext cx="11196814" cy="63378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10584</xdr:colOff>
      <xdr:row>0</xdr:row>
      <xdr:rowOff>0</xdr:rowOff>
    </xdr:from>
    <xdr:to>
      <xdr:col>16</xdr:col>
      <xdr:colOff>158750</xdr:colOff>
      <xdr:row>33</xdr:row>
      <xdr:rowOff>52916</xdr:rowOff>
    </xdr:to>
    <xdr:pic>
      <xdr:nvPicPr>
        <xdr:cNvPr id="4" name="Picture 2" descr="Japan as Risk-Taker: Hosting the 2021 Olympics | Wilson Center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07" r="7942"/>
        <a:stretch/>
      </xdr:blipFill>
      <xdr:spPr bwMode="auto">
        <a:xfrm>
          <a:off x="10584" y="0"/>
          <a:ext cx="9969499" cy="6339416"/>
        </a:xfrm>
        <a:prstGeom prst="rect">
          <a:avLst/>
        </a:prstGeom>
        <a:solidFill>
          <a:srgbClr val="E7E6E6">
            <a:alpha val="36863"/>
          </a:srgbClr>
        </a:solidFill>
        <a:ln w="28575">
          <a:noFill/>
        </a:ln>
      </xdr:spPr>
    </xdr:pic>
    <xdr:clientData/>
  </xdr:twoCellAnchor>
  <xdr:twoCellAnchor>
    <xdr:from>
      <xdr:col>0</xdr:col>
      <xdr:colOff>137583</xdr:colOff>
      <xdr:row>2</xdr:row>
      <xdr:rowOff>169333</xdr:rowOff>
    </xdr:from>
    <xdr:to>
      <xdr:col>23</xdr:col>
      <xdr:colOff>10584</xdr:colOff>
      <xdr:row>32</xdr:row>
      <xdr:rowOff>84666</xdr:rowOff>
    </xdr:to>
    <xdr:sp macro="" textlink="">
      <xdr:nvSpPr>
        <xdr:cNvPr id="3" name="Retângulo Arredondado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37583" y="550333"/>
          <a:ext cx="13991168" cy="5630333"/>
        </a:xfrm>
        <a:prstGeom prst="roundRect">
          <a:avLst>
            <a:gd name="adj" fmla="val 2326"/>
          </a:avLst>
        </a:prstGeom>
        <a:solidFill>
          <a:srgbClr val="E7E6E6">
            <a:alpha val="67843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412751</xdr:colOff>
      <xdr:row>24</xdr:row>
      <xdr:rowOff>87689</xdr:rowOff>
    </xdr:from>
    <xdr:to>
      <xdr:col>15</xdr:col>
      <xdr:colOff>518583</xdr:colOff>
      <xdr:row>25</xdr:row>
      <xdr:rowOff>151188</xdr:rowOff>
    </xdr:to>
    <xdr:sp macro="" textlink="">
      <xdr:nvSpPr>
        <xdr:cNvPr id="127" name="Retângulo Arredondado 126">
          <a:extLst>
            <a:ext uri="{FF2B5EF4-FFF2-40B4-BE49-F238E27FC236}">
              <a16:creationId xmlns:a16="http://schemas.microsoft.com/office/drawing/2014/main" id="{00000000-0008-0000-0500-00007F000000}"/>
            </a:ext>
          </a:extLst>
        </xdr:cNvPr>
        <xdr:cNvSpPr/>
      </xdr:nvSpPr>
      <xdr:spPr>
        <a:xfrm>
          <a:off x="4095751" y="4659689"/>
          <a:ext cx="5630332" cy="253999"/>
        </a:xfrm>
        <a:prstGeom prst="roundRect">
          <a:avLst/>
        </a:prstGeom>
        <a:solidFill>
          <a:srgbClr val="E7E6E6">
            <a:alpha val="36863"/>
          </a:srgbClr>
        </a:solidFill>
        <a:ln w="28575"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190501</xdr:colOff>
      <xdr:row>2</xdr:row>
      <xdr:rowOff>127001</xdr:rowOff>
    </xdr:from>
    <xdr:to>
      <xdr:col>4</xdr:col>
      <xdr:colOff>423334</xdr:colOff>
      <xdr:row>10</xdr:row>
      <xdr:rowOff>115094</xdr:rowOff>
    </xdr:to>
    <xdr:pic>
      <xdr:nvPicPr>
        <xdr:cNvPr id="6" name="Picture 2" descr="Olimpíadas Parte 1 - Origem, princípios e curiosidades. | Colunistas - Guia  São Roque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508001"/>
          <a:ext cx="2688166" cy="15120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412751</xdr:colOff>
      <xdr:row>30</xdr:row>
      <xdr:rowOff>127000</xdr:rowOff>
    </xdr:from>
    <xdr:to>
      <xdr:col>15</xdr:col>
      <xdr:colOff>518583</xdr:colOff>
      <xdr:row>31</xdr:row>
      <xdr:rowOff>190499</xdr:rowOff>
    </xdr:to>
    <xdr:sp macro="" textlink="">
      <xdr:nvSpPr>
        <xdr:cNvPr id="11" name="Retângulo Arredondado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>
        <a:xfrm>
          <a:off x="4095751" y="5842000"/>
          <a:ext cx="5630332" cy="253999"/>
        </a:xfrm>
        <a:prstGeom prst="roundRect">
          <a:avLst/>
        </a:prstGeom>
        <a:solidFill>
          <a:srgbClr val="E7E6E6">
            <a:alpha val="36863"/>
          </a:srgbClr>
        </a:solidFill>
        <a:ln w="28575"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412751</xdr:colOff>
      <xdr:row>29</xdr:row>
      <xdr:rowOff>19652</xdr:rowOff>
    </xdr:from>
    <xdr:to>
      <xdr:col>15</xdr:col>
      <xdr:colOff>518583</xdr:colOff>
      <xdr:row>30</xdr:row>
      <xdr:rowOff>83151</xdr:rowOff>
    </xdr:to>
    <xdr:sp macro="" textlink="">
      <xdr:nvSpPr>
        <xdr:cNvPr id="12" name="Retângulo Arredondado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>
        <a:xfrm>
          <a:off x="4095751" y="5544152"/>
          <a:ext cx="5630332" cy="253999"/>
        </a:xfrm>
        <a:prstGeom prst="roundRect">
          <a:avLst/>
        </a:prstGeom>
        <a:solidFill>
          <a:srgbClr val="E7E6E6">
            <a:alpha val="36863"/>
          </a:srgbClr>
        </a:solidFill>
        <a:ln w="28575"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412751</xdr:colOff>
      <xdr:row>27</xdr:row>
      <xdr:rowOff>102807</xdr:rowOff>
    </xdr:from>
    <xdr:to>
      <xdr:col>15</xdr:col>
      <xdr:colOff>518583</xdr:colOff>
      <xdr:row>28</xdr:row>
      <xdr:rowOff>166306</xdr:rowOff>
    </xdr:to>
    <xdr:sp macro="" textlink="">
      <xdr:nvSpPr>
        <xdr:cNvPr id="13" name="Retângulo Arredondado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/>
      </xdr:nvSpPr>
      <xdr:spPr>
        <a:xfrm>
          <a:off x="4095751" y="5246307"/>
          <a:ext cx="5630332" cy="253999"/>
        </a:xfrm>
        <a:prstGeom prst="roundRect">
          <a:avLst/>
        </a:prstGeom>
        <a:solidFill>
          <a:srgbClr val="E7E6E6">
            <a:alpha val="36863"/>
          </a:srgbClr>
        </a:solidFill>
        <a:ln w="28575"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412751</xdr:colOff>
      <xdr:row>25</xdr:row>
      <xdr:rowOff>185962</xdr:rowOff>
    </xdr:from>
    <xdr:to>
      <xdr:col>15</xdr:col>
      <xdr:colOff>518583</xdr:colOff>
      <xdr:row>27</xdr:row>
      <xdr:rowOff>58961</xdr:rowOff>
    </xdr:to>
    <xdr:sp macro="" textlink="">
      <xdr:nvSpPr>
        <xdr:cNvPr id="14" name="Retângulo Arredondado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/>
      </xdr:nvSpPr>
      <xdr:spPr>
        <a:xfrm>
          <a:off x="4095751" y="4948462"/>
          <a:ext cx="5630332" cy="253999"/>
        </a:xfrm>
        <a:prstGeom prst="roundRect">
          <a:avLst/>
        </a:prstGeom>
        <a:solidFill>
          <a:srgbClr val="E7E6E6">
            <a:alpha val="36863"/>
          </a:srgbClr>
        </a:solidFill>
        <a:ln w="28575"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412751</xdr:colOff>
      <xdr:row>22</xdr:row>
      <xdr:rowOff>161772</xdr:rowOff>
    </xdr:from>
    <xdr:to>
      <xdr:col>15</xdr:col>
      <xdr:colOff>518583</xdr:colOff>
      <xdr:row>24</xdr:row>
      <xdr:rowOff>34771</xdr:rowOff>
    </xdr:to>
    <xdr:sp macro="" textlink="">
      <xdr:nvSpPr>
        <xdr:cNvPr id="15" name="Retângulo Arredondado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/>
      </xdr:nvSpPr>
      <xdr:spPr>
        <a:xfrm>
          <a:off x="4095751" y="4352772"/>
          <a:ext cx="5630332" cy="253999"/>
        </a:xfrm>
        <a:prstGeom prst="roundRect">
          <a:avLst/>
        </a:prstGeom>
        <a:solidFill>
          <a:srgbClr val="E7E6E6">
            <a:alpha val="36863"/>
          </a:srgbClr>
        </a:solidFill>
        <a:ln w="28575"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412751</xdr:colOff>
      <xdr:row>19</xdr:row>
      <xdr:rowOff>137582</xdr:rowOff>
    </xdr:from>
    <xdr:to>
      <xdr:col>15</xdr:col>
      <xdr:colOff>518583</xdr:colOff>
      <xdr:row>21</xdr:row>
      <xdr:rowOff>10581</xdr:rowOff>
    </xdr:to>
    <xdr:sp macro="" textlink="">
      <xdr:nvSpPr>
        <xdr:cNvPr id="16" name="Retângulo Arredondado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/>
      </xdr:nvSpPr>
      <xdr:spPr>
        <a:xfrm>
          <a:off x="4095751" y="3757082"/>
          <a:ext cx="5630332" cy="253999"/>
        </a:xfrm>
        <a:prstGeom prst="roundRect">
          <a:avLst/>
        </a:prstGeom>
        <a:solidFill>
          <a:srgbClr val="E7E6E6">
            <a:alpha val="36863"/>
          </a:srgbClr>
        </a:solidFill>
        <a:ln w="28575"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412751</xdr:colOff>
      <xdr:row>16</xdr:row>
      <xdr:rowOff>113392</xdr:rowOff>
    </xdr:from>
    <xdr:to>
      <xdr:col>15</xdr:col>
      <xdr:colOff>518583</xdr:colOff>
      <xdr:row>17</xdr:row>
      <xdr:rowOff>176891</xdr:rowOff>
    </xdr:to>
    <xdr:sp macro="" textlink="">
      <xdr:nvSpPr>
        <xdr:cNvPr id="17" name="Retângulo Arredondado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/>
      </xdr:nvSpPr>
      <xdr:spPr>
        <a:xfrm>
          <a:off x="4095751" y="3161392"/>
          <a:ext cx="5630332" cy="253999"/>
        </a:xfrm>
        <a:prstGeom prst="roundRect">
          <a:avLst/>
        </a:prstGeom>
        <a:solidFill>
          <a:srgbClr val="E7E6E6">
            <a:alpha val="36863"/>
          </a:srgbClr>
        </a:solidFill>
        <a:ln w="28575"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412751</xdr:colOff>
      <xdr:row>13</xdr:row>
      <xdr:rowOff>89202</xdr:rowOff>
    </xdr:from>
    <xdr:to>
      <xdr:col>15</xdr:col>
      <xdr:colOff>518583</xdr:colOff>
      <xdr:row>14</xdr:row>
      <xdr:rowOff>152701</xdr:rowOff>
    </xdr:to>
    <xdr:sp macro="" textlink="">
      <xdr:nvSpPr>
        <xdr:cNvPr id="18" name="Retângulo Arredondado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/>
      </xdr:nvSpPr>
      <xdr:spPr>
        <a:xfrm>
          <a:off x="4095751" y="2565702"/>
          <a:ext cx="5630332" cy="253999"/>
        </a:xfrm>
        <a:prstGeom prst="roundRect">
          <a:avLst/>
        </a:prstGeom>
        <a:solidFill>
          <a:srgbClr val="E7E6E6">
            <a:alpha val="36863"/>
          </a:srgbClr>
        </a:solidFill>
        <a:ln w="28575"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412751</xdr:colOff>
      <xdr:row>11</xdr:row>
      <xdr:rowOff>172357</xdr:rowOff>
    </xdr:from>
    <xdr:to>
      <xdr:col>15</xdr:col>
      <xdr:colOff>518583</xdr:colOff>
      <xdr:row>13</xdr:row>
      <xdr:rowOff>45356</xdr:rowOff>
    </xdr:to>
    <xdr:sp macro="" textlink="">
      <xdr:nvSpPr>
        <xdr:cNvPr id="19" name="Retângulo Arredondado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/>
      </xdr:nvSpPr>
      <xdr:spPr>
        <a:xfrm>
          <a:off x="4095751" y="2267857"/>
          <a:ext cx="5630332" cy="253999"/>
        </a:xfrm>
        <a:prstGeom prst="roundRect">
          <a:avLst/>
        </a:prstGeom>
        <a:solidFill>
          <a:srgbClr val="E7E6E6">
            <a:alpha val="36863"/>
          </a:srgbClr>
        </a:solidFill>
        <a:ln w="28575"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412751</xdr:colOff>
      <xdr:row>8</xdr:row>
      <xdr:rowOff>148167</xdr:rowOff>
    </xdr:from>
    <xdr:to>
      <xdr:col>15</xdr:col>
      <xdr:colOff>518583</xdr:colOff>
      <xdr:row>10</xdr:row>
      <xdr:rowOff>21166</xdr:rowOff>
    </xdr:to>
    <xdr:sp macro="" textlink="">
      <xdr:nvSpPr>
        <xdr:cNvPr id="20" name="Retângulo Arredondado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/>
      </xdr:nvSpPr>
      <xdr:spPr>
        <a:xfrm>
          <a:off x="4095751" y="1672167"/>
          <a:ext cx="5630332" cy="253999"/>
        </a:xfrm>
        <a:prstGeom prst="roundRect">
          <a:avLst/>
        </a:prstGeom>
        <a:solidFill>
          <a:srgbClr val="E7E6E6">
            <a:alpha val="36863"/>
          </a:srgbClr>
        </a:solidFill>
        <a:ln w="28575"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412751</xdr:colOff>
      <xdr:row>21</xdr:row>
      <xdr:rowOff>54427</xdr:rowOff>
    </xdr:from>
    <xdr:to>
      <xdr:col>15</xdr:col>
      <xdr:colOff>518583</xdr:colOff>
      <xdr:row>22</xdr:row>
      <xdr:rowOff>117926</xdr:rowOff>
    </xdr:to>
    <xdr:sp macro="" textlink="">
      <xdr:nvSpPr>
        <xdr:cNvPr id="23" name="Retângulo Arredondado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/>
      </xdr:nvSpPr>
      <xdr:spPr>
        <a:xfrm>
          <a:off x="4095751" y="4054927"/>
          <a:ext cx="5630332" cy="253999"/>
        </a:xfrm>
        <a:prstGeom prst="roundRect">
          <a:avLst/>
        </a:prstGeom>
        <a:solidFill>
          <a:srgbClr val="E7E6E6">
            <a:alpha val="36863"/>
          </a:srgbClr>
        </a:solidFill>
        <a:ln w="28575"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412751</xdr:colOff>
      <xdr:row>18</xdr:row>
      <xdr:rowOff>30237</xdr:rowOff>
    </xdr:from>
    <xdr:to>
      <xdr:col>15</xdr:col>
      <xdr:colOff>518583</xdr:colOff>
      <xdr:row>19</xdr:row>
      <xdr:rowOff>93736</xdr:rowOff>
    </xdr:to>
    <xdr:sp macro="" textlink="">
      <xdr:nvSpPr>
        <xdr:cNvPr id="24" name="Retângulo Arredondado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/>
      </xdr:nvSpPr>
      <xdr:spPr>
        <a:xfrm>
          <a:off x="4095751" y="3459237"/>
          <a:ext cx="5630332" cy="253999"/>
        </a:xfrm>
        <a:prstGeom prst="roundRect">
          <a:avLst/>
        </a:prstGeom>
        <a:solidFill>
          <a:srgbClr val="E7E6E6">
            <a:alpha val="36863"/>
          </a:srgbClr>
        </a:solidFill>
        <a:ln w="28575"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412751</xdr:colOff>
      <xdr:row>15</xdr:row>
      <xdr:rowOff>6047</xdr:rowOff>
    </xdr:from>
    <xdr:to>
      <xdr:col>15</xdr:col>
      <xdr:colOff>518583</xdr:colOff>
      <xdr:row>16</xdr:row>
      <xdr:rowOff>69546</xdr:rowOff>
    </xdr:to>
    <xdr:sp macro="" textlink="">
      <xdr:nvSpPr>
        <xdr:cNvPr id="25" name="Retângulo Arredondado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/>
      </xdr:nvSpPr>
      <xdr:spPr>
        <a:xfrm>
          <a:off x="4095751" y="2863547"/>
          <a:ext cx="5630332" cy="253999"/>
        </a:xfrm>
        <a:prstGeom prst="roundRect">
          <a:avLst/>
        </a:prstGeom>
        <a:solidFill>
          <a:srgbClr val="E7E6E6">
            <a:alpha val="36863"/>
          </a:srgbClr>
        </a:solidFill>
        <a:ln w="28575"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412751</xdr:colOff>
      <xdr:row>10</xdr:row>
      <xdr:rowOff>65012</xdr:rowOff>
    </xdr:from>
    <xdr:to>
      <xdr:col>15</xdr:col>
      <xdr:colOff>518583</xdr:colOff>
      <xdr:row>11</xdr:row>
      <xdr:rowOff>128511</xdr:rowOff>
    </xdr:to>
    <xdr:sp macro="" textlink="">
      <xdr:nvSpPr>
        <xdr:cNvPr id="26" name="Retângulo Arredondado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/>
      </xdr:nvSpPr>
      <xdr:spPr>
        <a:xfrm>
          <a:off x="4095751" y="1970012"/>
          <a:ext cx="5630332" cy="253999"/>
        </a:xfrm>
        <a:prstGeom prst="roundRect">
          <a:avLst/>
        </a:prstGeom>
        <a:solidFill>
          <a:srgbClr val="E7E6E6">
            <a:alpha val="36863"/>
          </a:srgbClr>
        </a:solidFill>
        <a:ln w="28575"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11</xdr:col>
      <xdr:colOff>316111</xdr:colOff>
      <xdr:row>5</xdr:row>
      <xdr:rowOff>98953</xdr:rowOff>
    </xdr:from>
    <xdr:to>
      <xdr:col>12</xdr:col>
      <xdr:colOff>227603</xdr:colOff>
      <xdr:row>8</xdr:row>
      <xdr:rowOff>166037</xdr:rowOff>
    </xdr:to>
    <xdr:pic>
      <xdr:nvPicPr>
        <xdr:cNvPr id="30" name="Picture 4" descr="Vetores de Conjunto De Medalhas De Ouro Prata E Bronze Primeiro Segundo E  Terceiro Lugar Ou Prêmio Medalhas Ícone Plana No Conceito Moderno De Design  De Cores Em Fundo Branco Isolado Vetor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690" r="65755" b="12887"/>
        <a:stretch/>
      </xdr:blipFill>
      <xdr:spPr bwMode="auto">
        <a:xfrm>
          <a:off x="7068278" y="1051453"/>
          <a:ext cx="525325" cy="638584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370417</xdr:colOff>
      <xdr:row>5</xdr:row>
      <xdr:rowOff>98953</xdr:rowOff>
    </xdr:from>
    <xdr:to>
      <xdr:col>14</xdr:col>
      <xdr:colOff>203200</xdr:colOff>
      <xdr:row>8</xdr:row>
      <xdr:rowOff>166037</xdr:rowOff>
    </xdr:to>
    <xdr:pic>
      <xdr:nvPicPr>
        <xdr:cNvPr id="31" name="Picture 4" descr="Vetores de Conjunto De Medalhas De Ouro Prata E Bronze Primeiro Segundo E  Terceiro Lugar Ou Prêmio Medalhas Ícone Plana No Conceito Moderno De Design  De Cores Em Fundo Branco Isolado Vetor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444" t="17690" r="3442" b="12887"/>
        <a:stretch/>
      </xdr:blipFill>
      <xdr:spPr bwMode="auto">
        <a:xfrm>
          <a:off x="8350250" y="1051453"/>
          <a:ext cx="446617" cy="638584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370865</xdr:colOff>
      <xdr:row>5</xdr:row>
      <xdr:rowOff>98953</xdr:rowOff>
    </xdr:from>
    <xdr:to>
      <xdr:col>13</xdr:col>
      <xdr:colOff>227155</xdr:colOff>
      <xdr:row>8</xdr:row>
      <xdr:rowOff>166037</xdr:rowOff>
    </xdr:to>
    <xdr:pic>
      <xdr:nvPicPr>
        <xdr:cNvPr id="32" name="Picture 4" descr="Vetores de Conjunto De Medalhas De Ouro Prata E Bronze Primeiro Segundo E  Terceiro Lugar Ou Prêmio Medalhas Ícone Plana No Conceito Moderno De Design  De Cores Em Fundo Branco Isolado Vetor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074" t="17690" r="35279" b="12887"/>
        <a:stretch/>
      </xdr:blipFill>
      <xdr:spPr bwMode="auto">
        <a:xfrm>
          <a:off x="7736865" y="1051453"/>
          <a:ext cx="470123" cy="638584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380999</xdr:colOff>
      <xdr:row>5</xdr:row>
      <xdr:rowOff>74445</xdr:rowOff>
    </xdr:from>
    <xdr:to>
      <xdr:col>15</xdr:col>
      <xdr:colOff>391584</xdr:colOff>
      <xdr:row>8</xdr:row>
      <xdr:rowOff>170105</xdr:rowOff>
    </xdr:to>
    <xdr:grpSp>
      <xdr:nvGrpSpPr>
        <xdr:cNvPr id="33" name="Agrupar 32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GrpSpPr/>
      </xdr:nvGrpSpPr>
      <xdr:grpSpPr>
        <a:xfrm>
          <a:off x="8915399" y="1005778"/>
          <a:ext cx="620185" cy="654460"/>
          <a:chOff x="6200176" y="3004422"/>
          <a:chExt cx="3571081" cy="3620576"/>
        </a:xfrm>
      </xdr:grpSpPr>
      <xdr:pic>
        <xdr:nvPicPr>
          <xdr:cNvPr id="34" name="Picture 4" descr="Vetores de Conjunto De Medalhas De Ouro Prata E Bronze Primeiro Segundo E  Terceiro Lugar Ou Prêmio Medalhas Ícone Plana No Conceito Moderno De Design  De Cores Em Fundo Branco Isolado Vetor">
            <a:extLst>
              <a:ext uri="{FF2B5EF4-FFF2-40B4-BE49-F238E27FC236}">
                <a16:creationId xmlns:a16="http://schemas.microsoft.com/office/drawing/2014/main" id="{00000000-0008-0000-0500-000022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7690" r="65755" b="12887"/>
          <a:stretch/>
        </xdr:blipFill>
        <xdr:spPr bwMode="auto">
          <a:xfrm>
            <a:off x="7108087" y="3004422"/>
            <a:ext cx="1935014" cy="2352197"/>
          </a:xfrm>
          <a:prstGeom prst="rect">
            <a:avLst/>
          </a:prstGeom>
          <a:ln>
            <a:noFill/>
          </a:ln>
          <a:effectLst>
            <a:softEdge rad="112500"/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5" name="Picture 4" descr="Vetores de Conjunto De Medalhas De Ouro Prata E Bronze Primeiro Segundo E  Terceiro Lugar Ou Prêmio Medalhas Ícone Plana No Conceito Moderno De Design  De Cores Em Fundo Branco Isolado Vetor">
            <a:extLst>
              <a:ext uri="{FF2B5EF4-FFF2-40B4-BE49-F238E27FC236}">
                <a16:creationId xmlns:a16="http://schemas.microsoft.com/office/drawing/2014/main" id="{00000000-0008-0000-0500-000023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4074" t="17690" r="35279" b="12887"/>
          <a:stretch/>
        </xdr:blipFill>
        <xdr:spPr bwMode="auto">
          <a:xfrm>
            <a:off x="6200176" y="3910169"/>
            <a:ext cx="1991232" cy="2704757"/>
          </a:xfrm>
          <a:prstGeom prst="rect">
            <a:avLst/>
          </a:prstGeom>
          <a:ln>
            <a:noFill/>
          </a:ln>
          <a:effectLst>
            <a:softEdge rad="112500"/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6" name="Picture 4" descr="Vetores de Conjunto De Medalhas De Ouro Prata E Bronze Primeiro Segundo E  Terceiro Lugar Ou Prêmio Medalhas Ícone Plana No Conceito Moderno De Design  De Cores Em Fundo Branco Isolado Vetor">
            <a:extLst>
              <a:ext uri="{FF2B5EF4-FFF2-40B4-BE49-F238E27FC236}">
                <a16:creationId xmlns:a16="http://schemas.microsoft.com/office/drawing/2014/main" id="{00000000-0008-0000-0500-000024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7444" t="17690" r="3442" b="12887"/>
          <a:stretch/>
        </xdr:blipFill>
        <xdr:spPr bwMode="auto">
          <a:xfrm>
            <a:off x="8076518" y="4201824"/>
            <a:ext cx="1694739" cy="2423174"/>
          </a:xfrm>
          <a:prstGeom prst="rect">
            <a:avLst/>
          </a:prstGeom>
          <a:ln>
            <a:noFill/>
          </a:ln>
          <a:effectLst>
            <a:softEdge rad="112500"/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6</xdr:col>
      <xdr:colOff>455082</xdr:colOff>
      <xdr:row>8</xdr:row>
      <xdr:rowOff>153458</xdr:rowOff>
    </xdr:from>
    <xdr:to>
      <xdr:col>7</xdr:col>
      <xdr:colOff>127000</xdr:colOff>
      <xdr:row>10</xdr:row>
      <xdr:rowOff>24458</xdr:rowOff>
    </xdr:to>
    <xdr:sp macro="" textlink="ANALISES!P7">
      <xdr:nvSpPr>
        <xdr:cNvPr id="37" name="CaixaDeTexto 36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 txBox="1"/>
      </xdr:nvSpPr>
      <xdr:spPr>
        <a:xfrm>
          <a:off x="4138082" y="1677458"/>
          <a:ext cx="285751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AD06CCCA-3EFD-447D-B668-015ECD67623A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1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7</xdr:col>
      <xdr:colOff>296332</xdr:colOff>
      <xdr:row>8</xdr:row>
      <xdr:rowOff>153458</xdr:rowOff>
    </xdr:from>
    <xdr:to>
      <xdr:col>11</xdr:col>
      <xdr:colOff>275166</xdr:colOff>
      <xdr:row>10</xdr:row>
      <xdr:rowOff>24458</xdr:rowOff>
    </xdr:to>
    <xdr:sp macro="" textlink="ANALISES!Q7">
      <xdr:nvSpPr>
        <xdr:cNvPr id="38" name="CaixaDeTexto 37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SpPr txBox="1"/>
      </xdr:nvSpPr>
      <xdr:spPr>
        <a:xfrm>
          <a:off x="4593165" y="1677458"/>
          <a:ext cx="2434168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F7DC2FEC-CC99-41F3-9395-B5BB39A7525E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China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11</xdr:col>
      <xdr:colOff>372397</xdr:colOff>
      <xdr:row>8</xdr:row>
      <xdr:rowOff>153458</xdr:rowOff>
    </xdr:from>
    <xdr:to>
      <xdr:col>12</xdr:col>
      <xdr:colOff>150148</xdr:colOff>
      <xdr:row>10</xdr:row>
      <xdr:rowOff>24458</xdr:rowOff>
    </xdr:to>
    <xdr:sp macro="" textlink="ANALISES!R7">
      <xdr:nvSpPr>
        <xdr:cNvPr id="39" name="CaixaDeTexto 38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 txBox="1"/>
      </xdr:nvSpPr>
      <xdr:spPr>
        <a:xfrm>
          <a:off x="7124564" y="1677458"/>
          <a:ext cx="391584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BA938613-4BCA-47FC-96F5-975DDA685F84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3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12</xdr:col>
      <xdr:colOff>404841</xdr:colOff>
      <xdr:row>8</xdr:row>
      <xdr:rowOff>153458</xdr:rowOff>
    </xdr:from>
    <xdr:to>
      <xdr:col>13</xdr:col>
      <xdr:colOff>172010</xdr:colOff>
      <xdr:row>10</xdr:row>
      <xdr:rowOff>24458</xdr:rowOff>
    </xdr:to>
    <xdr:sp macro="" textlink="ANALISES!S7">
      <xdr:nvSpPr>
        <xdr:cNvPr id="40" name="CaixaDeTexto 39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SpPr txBox="1"/>
      </xdr:nvSpPr>
      <xdr:spPr>
        <a:xfrm>
          <a:off x="7770841" y="1677458"/>
          <a:ext cx="381002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C1E12659-2129-425C-A34D-036794713225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3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13</xdr:col>
      <xdr:colOff>408514</xdr:colOff>
      <xdr:row>8</xdr:row>
      <xdr:rowOff>165687</xdr:rowOff>
    </xdr:from>
    <xdr:to>
      <xdr:col>14</xdr:col>
      <xdr:colOff>179915</xdr:colOff>
      <xdr:row>10</xdr:row>
      <xdr:rowOff>12229</xdr:rowOff>
    </xdr:to>
    <xdr:sp macro="" textlink="ANALISES!T7">
      <xdr:nvSpPr>
        <xdr:cNvPr id="41" name="CaixaDeTexto 40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SpPr txBox="1"/>
      </xdr:nvSpPr>
      <xdr:spPr>
        <a:xfrm>
          <a:off x="8388347" y="1689687"/>
          <a:ext cx="385235" cy="2275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A6F4D605-636A-448C-99F7-2A1B3472CDAC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0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14</xdr:col>
      <xdr:colOff>502707</xdr:colOff>
      <xdr:row>8</xdr:row>
      <xdr:rowOff>153458</xdr:rowOff>
    </xdr:from>
    <xdr:to>
      <xdr:col>15</xdr:col>
      <xdr:colOff>365125</xdr:colOff>
      <xdr:row>10</xdr:row>
      <xdr:rowOff>24458</xdr:rowOff>
    </xdr:to>
    <xdr:sp macro="" textlink="ANALISES!U7">
      <xdr:nvSpPr>
        <xdr:cNvPr id="42" name="CaixaDeTexto 41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SpPr txBox="1"/>
      </xdr:nvSpPr>
      <xdr:spPr>
        <a:xfrm>
          <a:off x="9096374" y="1677458"/>
          <a:ext cx="476251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0B31132A-FABB-4A40-B24A-1FBCC058AC43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6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6</xdr:col>
      <xdr:colOff>455082</xdr:colOff>
      <xdr:row>10</xdr:row>
      <xdr:rowOff>68791</xdr:rowOff>
    </xdr:from>
    <xdr:to>
      <xdr:col>7</xdr:col>
      <xdr:colOff>127000</xdr:colOff>
      <xdr:row>11</xdr:row>
      <xdr:rowOff>130291</xdr:rowOff>
    </xdr:to>
    <xdr:sp macro="" textlink="ANALISES!P8">
      <xdr:nvSpPr>
        <xdr:cNvPr id="43" name="CaixaDeTexto 42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SpPr txBox="1"/>
      </xdr:nvSpPr>
      <xdr:spPr>
        <a:xfrm>
          <a:off x="4138082" y="1973791"/>
          <a:ext cx="285751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59850806-25B8-4DD2-A502-EC0F298B555F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2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7</xdr:col>
      <xdr:colOff>296332</xdr:colOff>
      <xdr:row>10</xdr:row>
      <xdr:rowOff>68791</xdr:rowOff>
    </xdr:from>
    <xdr:to>
      <xdr:col>11</xdr:col>
      <xdr:colOff>275166</xdr:colOff>
      <xdr:row>11</xdr:row>
      <xdr:rowOff>130291</xdr:rowOff>
    </xdr:to>
    <xdr:sp macro="" textlink="ANALISES!Q8">
      <xdr:nvSpPr>
        <xdr:cNvPr id="44" name="CaixaDeTexto 43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SpPr txBox="1"/>
      </xdr:nvSpPr>
      <xdr:spPr>
        <a:xfrm>
          <a:off x="4593165" y="1973791"/>
          <a:ext cx="2434168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0C9A2DCD-64A7-47A8-8F64-6722D104BEE1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Grã Bretanha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11</xdr:col>
      <xdr:colOff>372397</xdr:colOff>
      <xdr:row>10</xdr:row>
      <xdr:rowOff>68791</xdr:rowOff>
    </xdr:from>
    <xdr:to>
      <xdr:col>12</xdr:col>
      <xdr:colOff>150148</xdr:colOff>
      <xdr:row>11</xdr:row>
      <xdr:rowOff>130291</xdr:rowOff>
    </xdr:to>
    <xdr:sp macro="" textlink="ANALISES!R8">
      <xdr:nvSpPr>
        <xdr:cNvPr id="45" name="CaixaDeTexto 44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SpPr txBox="1"/>
      </xdr:nvSpPr>
      <xdr:spPr>
        <a:xfrm>
          <a:off x="7124564" y="1973791"/>
          <a:ext cx="391584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80C20F37-CF55-4F02-B218-05CB4EBF87BE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2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12</xdr:col>
      <xdr:colOff>404841</xdr:colOff>
      <xdr:row>10</xdr:row>
      <xdr:rowOff>68791</xdr:rowOff>
    </xdr:from>
    <xdr:to>
      <xdr:col>13</xdr:col>
      <xdr:colOff>172010</xdr:colOff>
      <xdr:row>11</xdr:row>
      <xdr:rowOff>130291</xdr:rowOff>
    </xdr:to>
    <xdr:sp macro="" textlink="ANALISES!S8">
      <xdr:nvSpPr>
        <xdr:cNvPr id="46" name="CaixaDeTexto 45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SpPr txBox="1"/>
      </xdr:nvSpPr>
      <xdr:spPr>
        <a:xfrm>
          <a:off x="7770841" y="1973791"/>
          <a:ext cx="381002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1760BC6E-6EF6-4011-BB8E-BEE5BD035AE5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1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13</xdr:col>
      <xdr:colOff>408514</xdr:colOff>
      <xdr:row>10</xdr:row>
      <xdr:rowOff>81020</xdr:rowOff>
    </xdr:from>
    <xdr:to>
      <xdr:col>14</xdr:col>
      <xdr:colOff>179915</xdr:colOff>
      <xdr:row>11</xdr:row>
      <xdr:rowOff>118062</xdr:rowOff>
    </xdr:to>
    <xdr:sp macro="" textlink="ANALISES!T8">
      <xdr:nvSpPr>
        <xdr:cNvPr id="47" name="CaixaDeTexto 46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SpPr txBox="1"/>
      </xdr:nvSpPr>
      <xdr:spPr>
        <a:xfrm>
          <a:off x="8388347" y="1986020"/>
          <a:ext cx="385235" cy="2275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86B69A4E-FE6C-4EAB-B42F-5C89243D6CAA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0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14</xdr:col>
      <xdr:colOff>502707</xdr:colOff>
      <xdr:row>10</xdr:row>
      <xdr:rowOff>68791</xdr:rowOff>
    </xdr:from>
    <xdr:to>
      <xdr:col>15</xdr:col>
      <xdr:colOff>365125</xdr:colOff>
      <xdr:row>11</xdr:row>
      <xdr:rowOff>130291</xdr:rowOff>
    </xdr:to>
    <xdr:sp macro="" textlink="ANALISES!U8">
      <xdr:nvSpPr>
        <xdr:cNvPr id="48" name="CaixaDeTexto 47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SpPr txBox="1"/>
      </xdr:nvSpPr>
      <xdr:spPr>
        <a:xfrm>
          <a:off x="9096374" y="1973791"/>
          <a:ext cx="476251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CEEC3249-6FE5-43B5-87AA-19DD935DE600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3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6</xdr:col>
      <xdr:colOff>455082</xdr:colOff>
      <xdr:row>11</xdr:row>
      <xdr:rowOff>164041</xdr:rowOff>
    </xdr:from>
    <xdr:to>
      <xdr:col>7</xdr:col>
      <xdr:colOff>127000</xdr:colOff>
      <xdr:row>13</xdr:row>
      <xdr:rowOff>35041</xdr:rowOff>
    </xdr:to>
    <xdr:sp macro="" textlink="ANALISES!P9">
      <xdr:nvSpPr>
        <xdr:cNvPr id="49" name="CaixaDeTexto 48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SpPr txBox="1"/>
      </xdr:nvSpPr>
      <xdr:spPr>
        <a:xfrm>
          <a:off x="4138082" y="2259541"/>
          <a:ext cx="285751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44985769-1131-43A7-9CA0-B3238151FA74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3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7</xdr:col>
      <xdr:colOff>296332</xdr:colOff>
      <xdr:row>11</xdr:row>
      <xdr:rowOff>164041</xdr:rowOff>
    </xdr:from>
    <xdr:to>
      <xdr:col>11</xdr:col>
      <xdr:colOff>275166</xdr:colOff>
      <xdr:row>13</xdr:row>
      <xdr:rowOff>35041</xdr:rowOff>
    </xdr:to>
    <xdr:sp macro="" textlink="ANALISES!Q9">
      <xdr:nvSpPr>
        <xdr:cNvPr id="50" name="CaixaDeTexto 49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SpPr txBox="1"/>
      </xdr:nvSpPr>
      <xdr:spPr>
        <a:xfrm>
          <a:off x="4593165" y="2259541"/>
          <a:ext cx="2434168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BB4C46E5-C7E2-4F00-8991-5D696BF66C70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ROC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11</xdr:col>
      <xdr:colOff>372397</xdr:colOff>
      <xdr:row>11</xdr:row>
      <xdr:rowOff>164041</xdr:rowOff>
    </xdr:from>
    <xdr:to>
      <xdr:col>12</xdr:col>
      <xdr:colOff>150148</xdr:colOff>
      <xdr:row>13</xdr:row>
      <xdr:rowOff>35041</xdr:rowOff>
    </xdr:to>
    <xdr:sp macro="" textlink="ANALISES!R9">
      <xdr:nvSpPr>
        <xdr:cNvPr id="51" name="CaixaDeTexto 50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SpPr txBox="1"/>
      </xdr:nvSpPr>
      <xdr:spPr>
        <a:xfrm>
          <a:off x="7124564" y="2259541"/>
          <a:ext cx="391584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E21CB680-44CE-4A46-A88F-345448D635A2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1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12</xdr:col>
      <xdr:colOff>404841</xdr:colOff>
      <xdr:row>11</xdr:row>
      <xdr:rowOff>164041</xdr:rowOff>
    </xdr:from>
    <xdr:to>
      <xdr:col>13</xdr:col>
      <xdr:colOff>172010</xdr:colOff>
      <xdr:row>13</xdr:row>
      <xdr:rowOff>35041</xdr:rowOff>
    </xdr:to>
    <xdr:sp macro="" textlink="ANALISES!S9">
      <xdr:nvSpPr>
        <xdr:cNvPr id="52" name="CaixaDeTexto 51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SpPr txBox="1"/>
      </xdr:nvSpPr>
      <xdr:spPr>
        <a:xfrm>
          <a:off x="7770841" y="2259541"/>
          <a:ext cx="381002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090FB3A3-9463-4EDF-B2A3-83C6124CE204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2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13</xdr:col>
      <xdr:colOff>408514</xdr:colOff>
      <xdr:row>11</xdr:row>
      <xdr:rowOff>176270</xdr:rowOff>
    </xdr:from>
    <xdr:to>
      <xdr:col>14</xdr:col>
      <xdr:colOff>179915</xdr:colOff>
      <xdr:row>13</xdr:row>
      <xdr:rowOff>22812</xdr:rowOff>
    </xdr:to>
    <xdr:sp macro="" textlink="ANALISES!T9">
      <xdr:nvSpPr>
        <xdr:cNvPr id="53" name="CaixaDeTexto 52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SpPr txBox="1"/>
      </xdr:nvSpPr>
      <xdr:spPr>
        <a:xfrm>
          <a:off x="8388347" y="2271770"/>
          <a:ext cx="385235" cy="2275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3E12D9CF-3D82-4F62-9F82-099670D16352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1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14</xdr:col>
      <xdr:colOff>502707</xdr:colOff>
      <xdr:row>11</xdr:row>
      <xdr:rowOff>164041</xdr:rowOff>
    </xdr:from>
    <xdr:to>
      <xdr:col>15</xdr:col>
      <xdr:colOff>365125</xdr:colOff>
      <xdr:row>13</xdr:row>
      <xdr:rowOff>35041</xdr:rowOff>
    </xdr:to>
    <xdr:sp macro="" textlink="ANALISES!U9">
      <xdr:nvSpPr>
        <xdr:cNvPr id="54" name="CaixaDeTexto 53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SpPr txBox="1"/>
      </xdr:nvSpPr>
      <xdr:spPr>
        <a:xfrm>
          <a:off x="9096374" y="2259541"/>
          <a:ext cx="476251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1F17193A-A398-4294-94E7-289F3613F43F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4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6</xdr:col>
      <xdr:colOff>455082</xdr:colOff>
      <xdr:row>13</xdr:row>
      <xdr:rowOff>79375</xdr:rowOff>
    </xdr:from>
    <xdr:to>
      <xdr:col>7</xdr:col>
      <xdr:colOff>127000</xdr:colOff>
      <xdr:row>14</xdr:row>
      <xdr:rowOff>140875</xdr:rowOff>
    </xdr:to>
    <xdr:sp macro="" textlink="ANALISES!P10">
      <xdr:nvSpPr>
        <xdr:cNvPr id="55" name="CaixaDeTexto 54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SpPr txBox="1"/>
      </xdr:nvSpPr>
      <xdr:spPr>
        <a:xfrm>
          <a:off x="4138082" y="2555875"/>
          <a:ext cx="285751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78AFE1D3-4818-42EB-A749-94AA1E95FC45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4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7</xdr:col>
      <xdr:colOff>296332</xdr:colOff>
      <xdr:row>13</xdr:row>
      <xdr:rowOff>79375</xdr:rowOff>
    </xdr:from>
    <xdr:to>
      <xdr:col>11</xdr:col>
      <xdr:colOff>275166</xdr:colOff>
      <xdr:row>14</xdr:row>
      <xdr:rowOff>140875</xdr:rowOff>
    </xdr:to>
    <xdr:sp macro="" textlink="ANALISES!Q10">
      <xdr:nvSpPr>
        <xdr:cNvPr id="56" name="CaixaDeTexto 55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SpPr txBox="1"/>
      </xdr:nvSpPr>
      <xdr:spPr>
        <a:xfrm>
          <a:off x="4593165" y="2555875"/>
          <a:ext cx="2434168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3A307704-8772-44CB-9F19-6D2F4188DBCB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Japão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11</xdr:col>
      <xdr:colOff>372397</xdr:colOff>
      <xdr:row>13</xdr:row>
      <xdr:rowOff>79375</xdr:rowOff>
    </xdr:from>
    <xdr:to>
      <xdr:col>12</xdr:col>
      <xdr:colOff>150148</xdr:colOff>
      <xdr:row>14</xdr:row>
      <xdr:rowOff>140875</xdr:rowOff>
    </xdr:to>
    <xdr:sp macro="" textlink="ANALISES!R10">
      <xdr:nvSpPr>
        <xdr:cNvPr id="57" name="CaixaDeTexto 56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SpPr txBox="1"/>
      </xdr:nvSpPr>
      <xdr:spPr>
        <a:xfrm>
          <a:off x="7124564" y="2555875"/>
          <a:ext cx="391584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35826508-120A-4F70-A4E1-7C5ADD949CB6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1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12</xdr:col>
      <xdr:colOff>404841</xdr:colOff>
      <xdr:row>13</xdr:row>
      <xdr:rowOff>79375</xdr:rowOff>
    </xdr:from>
    <xdr:to>
      <xdr:col>13</xdr:col>
      <xdr:colOff>172010</xdr:colOff>
      <xdr:row>14</xdr:row>
      <xdr:rowOff>140875</xdr:rowOff>
    </xdr:to>
    <xdr:sp macro="" textlink="ANALISES!S10">
      <xdr:nvSpPr>
        <xdr:cNvPr id="58" name="CaixaDeTexto 57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SpPr txBox="1"/>
      </xdr:nvSpPr>
      <xdr:spPr>
        <a:xfrm>
          <a:off x="7770841" y="2555875"/>
          <a:ext cx="381002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3DE91F03-402B-4A75-A1FF-B27B81021331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1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13</xdr:col>
      <xdr:colOff>408514</xdr:colOff>
      <xdr:row>13</xdr:row>
      <xdr:rowOff>91604</xdr:rowOff>
    </xdr:from>
    <xdr:to>
      <xdr:col>14</xdr:col>
      <xdr:colOff>179915</xdr:colOff>
      <xdr:row>14</xdr:row>
      <xdr:rowOff>128646</xdr:rowOff>
    </xdr:to>
    <xdr:sp macro="" textlink="ANALISES!T10">
      <xdr:nvSpPr>
        <xdr:cNvPr id="59" name="CaixaDeTexto 58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SpPr txBox="1"/>
      </xdr:nvSpPr>
      <xdr:spPr>
        <a:xfrm>
          <a:off x="8388347" y="2568104"/>
          <a:ext cx="385235" cy="2275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5F7499A4-C314-4DAD-9D51-32D2DFD7C778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1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14</xdr:col>
      <xdr:colOff>502707</xdr:colOff>
      <xdr:row>13</xdr:row>
      <xdr:rowOff>79375</xdr:rowOff>
    </xdr:from>
    <xdr:to>
      <xdr:col>15</xdr:col>
      <xdr:colOff>365125</xdr:colOff>
      <xdr:row>14</xdr:row>
      <xdr:rowOff>140875</xdr:rowOff>
    </xdr:to>
    <xdr:sp macro="" textlink="ANALISES!U10">
      <xdr:nvSpPr>
        <xdr:cNvPr id="60" name="CaixaDeTexto 59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SpPr txBox="1"/>
      </xdr:nvSpPr>
      <xdr:spPr>
        <a:xfrm>
          <a:off x="9096374" y="2555875"/>
          <a:ext cx="476251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14E42058-C76D-4586-81BA-7ACB0CB78A50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3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6</xdr:col>
      <xdr:colOff>455082</xdr:colOff>
      <xdr:row>15</xdr:row>
      <xdr:rowOff>5291</xdr:rowOff>
    </xdr:from>
    <xdr:to>
      <xdr:col>7</xdr:col>
      <xdr:colOff>127000</xdr:colOff>
      <xdr:row>16</xdr:row>
      <xdr:rowOff>66791</xdr:rowOff>
    </xdr:to>
    <xdr:sp macro="" textlink="ANALISES!P11">
      <xdr:nvSpPr>
        <xdr:cNvPr id="61" name="CaixaDeTexto 60">
          <a:extLst>
            <a:ext uri="{FF2B5EF4-FFF2-40B4-BE49-F238E27FC236}">
              <a16:creationId xmlns:a16="http://schemas.microsoft.com/office/drawing/2014/main" id="{00000000-0008-0000-0500-00003D000000}"/>
            </a:ext>
          </a:extLst>
        </xdr:cNvPr>
        <xdr:cNvSpPr txBox="1"/>
      </xdr:nvSpPr>
      <xdr:spPr>
        <a:xfrm>
          <a:off x="4138082" y="2862791"/>
          <a:ext cx="285751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8A350421-EB5A-435F-9AC4-A61EE53740DC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5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7</xdr:col>
      <xdr:colOff>296332</xdr:colOff>
      <xdr:row>15</xdr:row>
      <xdr:rowOff>5291</xdr:rowOff>
    </xdr:from>
    <xdr:to>
      <xdr:col>11</xdr:col>
      <xdr:colOff>275166</xdr:colOff>
      <xdr:row>16</xdr:row>
      <xdr:rowOff>66791</xdr:rowOff>
    </xdr:to>
    <xdr:sp macro="" textlink="ANALISES!Q11">
      <xdr:nvSpPr>
        <xdr:cNvPr id="62" name="CaixaDeTexto 61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SpPr txBox="1"/>
      </xdr:nvSpPr>
      <xdr:spPr>
        <a:xfrm>
          <a:off x="4593165" y="2862791"/>
          <a:ext cx="2434168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ACEF9496-A210-4ADB-AB6A-832C7FC395FE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França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11</xdr:col>
      <xdr:colOff>372397</xdr:colOff>
      <xdr:row>15</xdr:row>
      <xdr:rowOff>5291</xdr:rowOff>
    </xdr:from>
    <xdr:to>
      <xdr:col>12</xdr:col>
      <xdr:colOff>150148</xdr:colOff>
      <xdr:row>16</xdr:row>
      <xdr:rowOff>66791</xdr:rowOff>
    </xdr:to>
    <xdr:sp macro="" textlink="ANALISES!R11">
      <xdr:nvSpPr>
        <xdr:cNvPr id="63" name="CaixaDeTexto 62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SpPr txBox="1"/>
      </xdr:nvSpPr>
      <xdr:spPr>
        <a:xfrm>
          <a:off x="7124564" y="2862791"/>
          <a:ext cx="391584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225753CE-E681-4CE1-8420-B8A0883AE0DD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1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12</xdr:col>
      <xdr:colOff>404841</xdr:colOff>
      <xdr:row>15</xdr:row>
      <xdr:rowOff>5291</xdr:rowOff>
    </xdr:from>
    <xdr:to>
      <xdr:col>13</xdr:col>
      <xdr:colOff>172010</xdr:colOff>
      <xdr:row>16</xdr:row>
      <xdr:rowOff>66791</xdr:rowOff>
    </xdr:to>
    <xdr:sp macro="" textlink="ANALISES!S11">
      <xdr:nvSpPr>
        <xdr:cNvPr id="64" name="CaixaDeTexto 63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SpPr txBox="1"/>
      </xdr:nvSpPr>
      <xdr:spPr>
        <a:xfrm>
          <a:off x="7770841" y="2862791"/>
          <a:ext cx="381002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DC8345E9-9DE7-47C4-AD78-3706BB0E4A3C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0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13</xdr:col>
      <xdr:colOff>408514</xdr:colOff>
      <xdr:row>15</xdr:row>
      <xdr:rowOff>17520</xdr:rowOff>
    </xdr:from>
    <xdr:to>
      <xdr:col>14</xdr:col>
      <xdr:colOff>179915</xdr:colOff>
      <xdr:row>16</xdr:row>
      <xdr:rowOff>54562</xdr:rowOff>
    </xdr:to>
    <xdr:sp macro="" textlink="ANALISES!T11">
      <xdr:nvSpPr>
        <xdr:cNvPr id="65" name="CaixaDeTexto 64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SpPr txBox="1"/>
      </xdr:nvSpPr>
      <xdr:spPr>
        <a:xfrm>
          <a:off x="8388347" y="2875020"/>
          <a:ext cx="385235" cy="2275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B7FF5F84-968D-42F8-90E6-1A651C70817A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1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14</xdr:col>
      <xdr:colOff>502707</xdr:colOff>
      <xdr:row>15</xdr:row>
      <xdr:rowOff>5291</xdr:rowOff>
    </xdr:from>
    <xdr:to>
      <xdr:col>15</xdr:col>
      <xdr:colOff>365125</xdr:colOff>
      <xdr:row>16</xdr:row>
      <xdr:rowOff>66791</xdr:rowOff>
    </xdr:to>
    <xdr:sp macro="" textlink="ANALISES!U11">
      <xdr:nvSpPr>
        <xdr:cNvPr id="66" name="CaixaDeTexto 65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SpPr txBox="1"/>
      </xdr:nvSpPr>
      <xdr:spPr>
        <a:xfrm>
          <a:off x="9096374" y="2862791"/>
          <a:ext cx="476251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69C07722-2E24-43B2-9E1C-8974A4EC5365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2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6</xdr:col>
      <xdr:colOff>455082</xdr:colOff>
      <xdr:row>16</xdr:row>
      <xdr:rowOff>111125</xdr:rowOff>
    </xdr:from>
    <xdr:to>
      <xdr:col>7</xdr:col>
      <xdr:colOff>127000</xdr:colOff>
      <xdr:row>17</xdr:row>
      <xdr:rowOff>172625</xdr:rowOff>
    </xdr:to>
    <xdr:sp macro="" textlink="ANALISES!P12">
      <xdr:nvSpPr>
        <xdr:cNvPr id="67" name="CaixaDeTexto 66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SpPr txBox="1"/>
      </xdr:nvSpPr>
      <xdr:spPr>
        <a:xfrm>
          <a:off x="4138082" y="3159125"/>
          <a:ext cx="285751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7778AFF4-56CC-4B8B-AAED-E5AE4C786370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6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7</xdr:col>
      <xdr:colOff>296332</xdr:colOff>
      <xdr:row>16</xdr:row>
      <xdr:rowOff>111125</xdr:rowOff>
    </xdr:from>
    <xdr:to>
      <xdr:col>11</xdr:col>
      <xdr:colOff>275166</xdr:colOff>
      <xdr:row>17</xdr:row>
      <xdr:rowOff>172625</xdr:rowOff>
    </xdr:to>
    <xdr:sp macro="" textlink="ANALISES!Q12">
      <xdr:nvSpPr>
        <xdr:cNvPr id="68" name="CaixaDeTexto 67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SpPr txBox="1"/>
      </xdr:nvSpPr>
      <xdr:spPr>
        <a:xfrm>
          <a:off x="4593165" y="3159125"/>
          <a:ext cx="2434168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0A9643EC-1043-40E6-B59F-F2D24E1EA291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Itália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11</xdr:col>
      <xdr:colOff>372397</xdr:colOff>
      <xdr:row>16</xdr:row>
      <xdr:rowOff>111125</xdr:rowOff>
    </xdr:from>
    <xdr:to>
      <xdr:col>12</xdr:col>
      <xdr:colOff>150148</xdr:colOff>
      <xdr:row>17</xdr:row>
      <xdr:rowOff>172625</xdr:rowOff>
    </xdr:to>
    <xdr:sp macro="" textlink="ANALISES!R12">
      <xdr:nvSpPr>
        <xdr:cNvPr id="69" name="CaixaDeTexto 68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SpPr txBox="1"/>
      </xdr:nvSpPr>
      <xdr:spPr>
        <a:xfrm>
          <a:off x="7124564" y="3159125"/>
          <a:ext cx="391584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103B215F-07D6-41DA-9239-72F5FFE5CAEF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1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12</xdr:col>
      <xdr:colOff>404841</xdr:colOff>
      <xdr:row>16</xdr:row>
      <xdr:rowOff>111125</xdr:rowOff>
    </xdr:from>
    <xdr:to>
      <xdr:col>13</xdr:col>
      <xdr:colOff>172010</xdr:colOff>
      <xdr:row>17</xdr:row>
      <xdr:rowOff>172625</xdr:rowOff>
    </xdr:to>
    <xdr:sp macro="" textlink="ANALISES!S12">
      <xdr:nvSpPr>
        <xdr:cNvPr id="70" name="CaixaDeTexto 69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SpPr txBox="1"/>
      </xdr:nvSpPr>
      <xdr:spPr>
        <a:xfrm>
          <a:off x="7770841" y="3159125"/>
          <a:ext cx="381002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70DCB8A4-C42F-44D0-B7FD-94AE441E1789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0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13</xdr:col>
      <xdr:colOff>408514</xdr:colOff>
      <xdr:row>16</xdr:row>
      <xdr:rowOff>123354</xdr:rowOff>
    </xdr:from>
    <xdr:to>
      <xdr:col>14</xdr:col>
      <xdr:colOff>179915</xdr:colOff>
      <xdr:row>17</xdr:row>
      <xdr:rowOff>160396</xdr:rowOff>
    </xdr:to>
    <xdr:sp macro="" textlink="ANALISES!T12">
      <xdr:nvSpPr>
        <xdr:cNvPr id="71" name="CaixaDeTexto 70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SpPr txBox="1"/>
      </xdr:nvSpPr>
      <xdr:spPr>
        <a:xfrm>
          <a:off x="8388347" y="3171354"/>
          <a:ext cx="385235" cy="2275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AB4EAF7B-7DD6-4CF3-A01A-6D3FBB6B69AC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0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14</xdr:col>
      <xdr:colOff>502707</xdr:colOff>
      <xdr:row>16</xdr:row>
      <xdr:rowOff>111125</xdr:rowOff>
    </xdr:from>
    <xdr:to>
      <xdr:col>15</xdr:col>
      <xdr:colOff>365125</xdr:colOff>
      <xdr:row>17</xdr:row>
      <xdr:rowOff>172625</xdr:rowOff>
    </xdr:to>
    <xdr:sp macro="" textlink="ANALISES!U12">
      <xdr:nvSpPr>
        <xdr:cNvPr id="72" name="CaixaDeTexto 71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SpPr txBox="1"/>
      </xdr:nvSpPr>
      <xdr:spPr>
        <a:xfrm>
          <a:off x="9096374" y="3159125"/>
          <a:ext cx="476251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1AAE1408-FE2E-4A72-B9D3-BE4C6C60C932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1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6</xdr:col>
      <xdr:colOff>455082</xdr:colOff>
      <xdr:row>18</xdr:row>
      <xdr:rowOff>26458</xdr:rowOff>
    </xdr:from>
    <xdr:to>
      <xdr:col>7</xdr:col>
      <xdr:colOff>127000</xdr:colOff>
      <xdr:row>19</xdr:row>
      <xdr:rowOff>87958</xdr:rowOff>
    </xdr:to>
    <xdr:sp macro="" textlink="ANALISES!P13">
      <xdr:nvSpPr>
        <xdr:cNvPr id="73" name="CaixaDeTexto 72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SpPr txBox="1"/>
      </xdr:nvSpPr>
      <xdr:spPr>
        <a:xfrm>
          <a:off x="4138082" y="3455458"/>
          <a:ext cx="285751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0FB24796-744B-432E-807D-86447FB6E913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7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7</xdr:col>
      <xdr:colOff>296332</xdr:colOff>
      <xdr:row>18</xdr:row>
      <xdr:rowOff>26458</xdr:rowOff>
    </xdr:from>
    <xdr:to>
      <xdr:col>11</xdr:col>
      <xdr:colOff>275166</xdr:colOff>
      <xdr:row>19</xdr:row>
      <xdr:rowOff>87958</xdr:rowOff>
    </xdr:to>
    <xdr:sp macro="" textlink="ANALISES!Q13">
      <xdr:nvSpPr>
        <xdr:cNvPr id="74" name="CaixaDeTexto 73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SpPr txBox="1"/>
      </xdr:nvSpPr>
      <xdr:spPr>
        <a:xfrm>
          <a:off x="4593165" y="3455458"/>
          <a:ext cx="2434168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83CB415A-0035-440E-91A4-820BFA6D303A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República da Coreia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11</xdr:col>
      <xdr:colOff>372397</xdr:colOff>
      <xdr:row>18</xdr:row>
      <xdr:rowOff>26458</xdr:rowOff>
    </xdr:from>
    <xdr:to>
      <xdr:col>12</xdr:col>
      <xdr:colOff>150148</xdr:colOff>
      <xdr:row>19</xdr:row>
      <xdr:rowOff>87958</xdr:rowOff>
    </xdr:to>
    <xdr:sp macro="" textlink="ANALISES!R13">
      <xdr:nvSpPr>
        <xdr:cNvPr id="75" name="CaixaDeTexto 74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SpPr txBox="1"/>
      </xdr:nvSpPr>
      <xdr:spPr>
        <a:xfrm>
          <a:off x="7124564" y="3455458"/>
          <a:ext cx="391584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56B2E4CA-3113-4605-A979-0851AAF16AF7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1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12</xdr:col>
      <xdr:colOff>404841</xdr:colOff>
      <xdr:row>18</xdr:row>
      <xdr:rowOff>26458</xdr:rowOff>
    </xdr:from>
    <xdr:to>
      <xdr:col>13</xdr:col>
      <xdr:colOff>172010</xdr:colOff>
      <xdr:row>19</xdr:row>
      <xdr:rowOff>87958</xdr:rowOff>
    </xdr:to>
    <xdr:sp macro="" textlink="ANALISES!S13">
      <xdr:nvSpPr>
        <xdr:cNvPr id="76" name="CaixaDeTexto 75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SpPr txBox="1"/>
      </xdr:nvSpPr>
      <xdr:spPr>
        <a:xfrm>
          <a:off x="7770841" y="3455458"/>
          <a:ext cx="381002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D018ADC2-FA79-4E39-9EA6-AD35AA39A5A3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0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13</xdr:col>
      <xdr:colOff>408514</xdr:colOff>
      <xdr:row>18</xdr:row>
      <xdr:rowOff>38687</xdr:rowOff>
    </xdr:from>
    <xdr:to>
      <xdr:col>14</xdr:col>
      <xdr:colOff>179915</xdr:colOff>
      <xdr:row>19</xdr:row>
      <xdr:rowOff>75729</xdr:rowOff>
    </xdr:to>
    <xdr:sp macro="" textlink="ANALISES!T13">
      <xdr:nvSpPr>
        <xdr:cNvPr id="77" name="CaixaDeTexto 76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SpPr txBox="1"/>
      </xdr:nvSpPr>
      <xdr:spPr>
        <a:xfrm>
          <a:off x="8388347" y="3467687"/>
          <a:ext cx="385235" cy="2275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0950F191-ACF9-44B4-B723-31A74FC27F3F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0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14</xdr:col>
      <xdr:colOff>502707</xdr:colOff>
      <xdr:row>18</xdr:row>
      <xdr:rowOff>26458</xdr:rowOff>
    </xdr:from>
    <xdr:to>
      <xdr:col>15</xdr:col>
      <xdr:colOff>365125</xdr:colOff>
      <xdr:row>19</xdr:row>
      <xdr:rowOff>87958</xdr:rowOff>
    </xdr:to>
    <xdr:sp macro="" textlink="ANALISES!U13">
      <xdr:nvSpPr>
        <xdr:cNvPr id="78" name="CaixaDeTexto 77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SpPr txBox="1"/>
      </xdr:nvSpPr>
      <xdr:spPr>
        <a:xfrm>
          <a:off x="9096374" y="3455458"/>
          <a:ext cx="476251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9B58B6B0-9C09-425E-8D98-35C8ED5DFBD7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1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6</xdr:col>
      <xdr:colOff>455082</xdr:colOff>
      <xdr:row>19</xdr:row>
      <xdr:rowOff>121708</xdr:rowOff>
    </xdr:from>
    <xdr:to>
      <xdr:col>7</xdr:col>
      <xdr:colOff>127000</xdr:colOff>
      <xdr:row>20</xdr:row>
      <xdr:rowOff>183208</xdr:rowOff>
    </xdr:to>
    <xdr:sp macro="" textlink="ANALISES!P14">
      <xdr:nvSpPr>
        <xdr:cNvPr id="79" name="CaixaDeTexto 78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SpPr txBox="1"/>
      </xdr:nvSpPr>
      <xdr:spPr>
        <a:xfrm>
          <a:off x="4138082" y="3741208"/>
          <a:ext cx="285751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0A80B66C-97A5-45D9-B818-A9CA1511DA53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8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7</xdr:col>
      <xdr:colOff>296332</xdr:colOff>
      <xdr:row>19</xdr:row>
      <xdr:rowOff>121708</xdr:rowOff>
    </xdr:from>
    <xdr:to>
      <xdr:col>11</xdr:col>
      <xdr:colOff>275166</xdr:colOff>
      <xdr:row>20</xdr:row>
      <xdr:rowOff>183208</xdr:rowOff>
    </xdr:to>
    <xdr:sp macro="" textlink="ANALISES!Q14">
      <xdr:nvSpPr>
        <xdr:cNvPr id="80" name="CaixaDeTexto 79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SpPr txBox="1"/>
      </xdr:nvSpPr>
      <xdr:spPr>
        <a:xfrm>
          <a:off x="4593165" y="3741208"/>
          <a:ext cx="2434168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3B85DB33-C478-4EB4-8F4A-B01DEE3F3A0E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Polônia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11</xdr:col>
      <xdr:colOff>372397</xdr:colOff>
      <xdr:row>19</xdr:row>
      <xdr:rowOff>121708</xdr:rowOff>
    </xdr:from>
    <xdr:to>
      <xdr:col>12</xdr:col>
      <xdr:colOff>150148</xdr:colOff>
      <xdr:row>20</xdr:row>
      <xdr:rowOff>183208</xdr:rowOff>
    </xdr:to>
    <xdr:sp macro="" textlink="ANALISES!R14">
      <xdr:nvSpPr>
        <xdr:cNvPr id="81" name="CaixaDeTexto 80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SpPr txBox="1"/>
      </xdr:nvSpPr>
      <xdr:spPr>
        <a:xfrm>
          <a:off x="7124564" y="3741208"/>
          <a:ext cx="391584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221EB362-7EFD-42ED-8E0E-2BFBCBD0B540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1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12</xdr:col>
      <xdr:colOff>404841</xdr:colOff>
      <xdr:row>19</xdr:row>
      <xdr:rowOff>121708</xdr:rowOff>
    </xdr:from>
    <xdr:to>
      <xdr:col>13</xdr:col>
      <xdr:colOff>172010</xdr:colOff>
      <xdr:row>20</xdr:row>
      <xdr:rowOff>183208</xdr:rowOff>
    </xdr:to>
    <xdr:sp macro="" textlink="ANALISES!S14">
      <xdr:nvSpPr>
        <xdr:cNvPr id="82" name="CaixaDeTexto 81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SpPr txBox="1"/>
      </xdr:nvSpPr>
      <xdr:spPr>
        <a:xfrm>
          <a:off x="7770841" y="3741208"/>
          <a:ext cx="381002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409E3131-0EEE-40FB-ABA6-5254176602C4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0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13</xdr:col>
      <xdr:colOff>408514</xdr:colOff>
      <xdr:row>19</xdr:row>
      <xdr:rowOff>133937</xdr:rowOff>
    </xdr:from>
    <xdr:to>
      <xdr:col>14</xdr:col>
      <xdr:colOff>179915</xdr:colOff>
      <xdr:row>20</xdr:row>
      <xdr:rowOff>170979</xdr:rowOff>
    </xdr:to>
    <xdr:sp macro="" textlink="ANALISES!T14">
      <xdr:nvSpPr>
        <xdr:cNvPr id="83" name="CaixaDeTexto 82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SpPr txBox="1"/>
      </xdr:nvSpPr>
      <xdr:spPr>
        <a:xfrm>
          <a:off x="8388347" y="3753437"/>
          <a:ext cx="385235" cy="2275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43139650-8CCD-4536-A265-4EFA614B2D95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0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14</xdr:col>
      <xdr:colOff>502707</xdr:colOff>
      <xdr:row>19</xdr:row>
      <xdr:rowOff>121708</xdr:rowOff>
    </xdr:from>
    <xdr:to>
      <xdr:col>15</xdr:col>
      <xdr:colOff>365125</xdr:colOff>
      <xdr:row>20</xdr:row>
      <xdr:rowOff>183208</xdr:rowOff>
    </xdr:to>
    <xdr:sp macro="" textlink="ANALISES!U14">
      <xdr:nvSpPr>
        <xdr:cNvPr id="84" name="CaixaDeTexto 83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SpPr txBox="1"/>
      </xdr:nvSpPr>
      <xdr:spPr>
        <a:xfrm>
          <a:off x="9096374" y="3741208"/>
          <a:ext cx="476251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A14D480D-3A31-48FC-8311-40FC0A0E66E9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1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6</xdr:col>
      <xdr:colOff>455082</xdr:colOff>
      <xdr:row>21</xdr:row>
      <xdr:rowOff>47625</xdr:rowOff>
    </xdr:from>
    <xdr:to>
      <xdr:col>7</xdr:col>
      <xdr:colOff>127000</xdr:colOff>
      <xdr:row>22</xdr:row>
      <xdr:rowOff>109125</xdr:rowOff>
    </xdr:to>
    <xdr:sp macro="" textlink="ANALISES!P15">
      <xdr:nvSpPr>
        <xdr:cNvPr id="85" name="CaixaDeTexto 84">
          <a:extLst>
            <a:ext uri="{FF2B5EF4-FFF2-40B4-BE49-F238E27FC236}">
              <a16:creationId xmlns:a16="http://schemas.microsoft.com/office/drawing/2014/main" id="{00000000-0008-0000-0500-000055000000}"/>
            </a:ext>
          </a:extLst>
        </xdr:cNvPr>
        <xdr:cNvSpPr txBox="1"/>
      </xdr:nvSpPr>
      <xdr:spPr>
        <a:xfrm>
          <a:off x="4138082" y="4048125"/>
          <a:ext cx="285751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6F5153DA-27C9-4BCD-A8C0-EDB871D963F0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9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7</xdr:col>
      <xdr:colOff>296332</xdr:colOff>
      <xdr:row>21</xdr:row>
      <xdr:rowOff>47625</xdr:rowOff>
    </xdr:from>
    <xdr:to>
      <xdr:col>11</xdr:col>
      <xdr:colOff>275166</xdr:colOff>
      <xdr:row>22</xdr:row>
      <xdr:rowOff>109125</xdr:rowOff>
    </xdr:to>
    <xdr:sp macro="" textlink="ANALISES!Q15">
      <xdr:nvSpPr>
        <xdr:cNvPr id="86" name="CaixaDeTexto 85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SpPr txBox="1"/>
      </xdr:nvSpPr>
      <xdr:spPr>
        <a:xfrm>
          <a:off x="4593165" y="4048125"/>
          <a:ext cx="2434168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20B1CFBE-5D44-4328-8F05-DD3612231000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Espanha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11</xdr:col>
      <xdr:colOff>372397</xdr:colOff>
      <xdr:row>21</xdr:row>
      <xdr:rowOff>47625</xdr:rowOff>
    </xdr:from>
    <xdr:to>
      <xdr:col>12</xdr:col>
      <xdr:colOff>150148</xdr:colOff>
      <xdr:row>22</xdr:row>
      <xdr:rowOff>109125</xdr:rowOff>
    </xdr:to>
    <xdr:sp macro="" textlink="ANALISES!R15">
      <xdr:nvSpPr>
        <xdr:cNvPr id="87" name="CaixaDeTexto 86">
          <a:extLst>
            <a:ext uri="{FF2B5EF4-FFF2-40B4-BE49-F238E27FC236}">
              <a16:creationId xmlns:a16="http://schemas.microsoft.com/office/drawing/2014/main" id="{00000000-0008-0000-0500-000057000000}"/>
            </a:ext>
          </a:extLst>
        </xdr:cNvPr>
        <xdr:cNvSpPr txBox="1"/>
      </xdr:nvSpPr>
      <xdr:spPr>
        <a:xfrm>
          <a:off x="7124564" y="4048125"/>
          <a:ext cx="391584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F76C45DA-4F57-4238-8E04-FD9986424E5F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1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12</xdr:col>
      <xdr:colOff>404841</xdr:colOff>
      <xdr:row>21</xdr:row>
      <xdr:rowOff>47625</xdr:rowOff>
    </xdr:from>
    <xdr:to>
      <xdr:col>13</xdr:col>
      <xdr:colOff>172010</xdr:colOff>
      <xdr:row>22</xdr:row>
      <xdr:rowOff>109125</xdr:rowOff>
    </xdr:to>
    <xdr:sp macro="" textlink="ANALISES!S15">
      <xdr:nvSpPr>
        <xdr:cNvPr id="88" name="CaixaDeTexto 87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SpPr txBox="1"/>
      </xdr:nvSpPr>
      <xdr:spPr>
        <a:xfrm>
          <a:off x="7770841" y="4048125"/>
          <a:ext cx="381002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AB10D341-009B-40E1-9A81-08546C19D56C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0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13</xdr:col>
      <xdr:colOff>408514</xdr:colOff>
      <xdr:row>21</xdr:row>
      <xdr:rowOff>59854</xdr:rowOff>
    </xdr:from>
    <xdr:to>
      <xdr:col>14</xdr:col>
      <xdr:colOff>179915</xdr:colOff>
      <xdr:row>22</xdr:row>
      <xdr:rowOff>96896</xdr:rowOff>
    </xdr:to>
    <xdr:sp macro="" textlink="ANALISES!T15">
      <xdr:nvSpPr>
        <xdr:cNvPr id="89" name="CaixaDeTexto 88">
          <a:extLst>
            <a:ext uri="{FF2B5EF4-FFF2-40B4-BE49-F238E27FC236}">
              <a16:creationId xmlns:a16="http://schemas.microsoft.com/office/drawing/2014/main" id="{00000000-0008-0000-0500-000059000000}"/>
            </a:ext>
          </a:extLst>
        </xdr:cNvPr>
        <xdr:cNvSpPr txBox="1"/>
      </xdr:nvSpPr>
      <xdr:spPr>
        <a:xfrm>
          <a:off x="8388347" y="4060354"/>
          <a:ext cx="385235" cy="2275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99FED4F2-4063-42FB-86EC-D737A5353369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0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14</xdr:col>
      <xdr:colOff>502707</xdr:colOff>
      <xdr:row>21</xdr:row>
      <xdr:rowOff>47625</xdr:rowOff>
    </xdr:from>
    <xdr:to>
      <xdr:col>15</xdr:col>
      <xdr:colOff>365125</xdr:colOff>
      <xdr:row>22</xdr:row>
      <xdr:rowOff>109125</xdr:rowOff>
    </xdr:to>
    <xdr:sp macro="" textlink="ANALISES!U15">
      <xdr:nvSpPr>
        <xdr:cNvPr id="90" name="CaixaDeTexto 89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SpPr txBox="1"/>
      </xdr:nvSpPr>
      <xdr:spPr>
        <a:xfrm>
          <a:off x="9096374" y="4048125"/>
          <a:ext cx="476251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DAA04017-36AE-46F7-98A8-DAF69C6B48E6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1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6</xdr:col>
      <xdr:colOff>455082</xdr:colOff>
      <xdr:row>22</xdr:row>
      <xdr:rowOff>142876</xdr:rowOff>
    </xdr:from>
    <xdr:to>
      <xdr:col>7</xdr:col>
      <xdr:colOff>264584</xdr:colOff>
      <xdr:row>23</xdr:row>
      <xdr:rowOff>179918</xdr:rowOff>
    </xdr:to>
    <xdr:sp macro="" textlink="ANALISES!P16">
      <xdr:nvSpPr>
        <xdr:cNvPr id="91" name="CaixaDeTexto 90">
          <a:extLst>
            <a:ext uri="{FF2B5EF4-FFF2-40B4-BE49-F238E27FC236}">
              <a16:creationId xmlns:a16="http://schemas.microsoft.com/office/drawing/2014/main" id="{00000000-0008-0000-0500-00005B000000}"/>
            </a:ext>
          </a:extLst>
        </xdr:cNvPr>
        <xdr:cNvSpPr txBox="1"/>
      </xdr:nvSpPr>
      <xdr:spPr>
        <a:xfrm>
          <a:off x="4138082" y="4333876"/>
          <a:ext cx="423335" cy="2275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1061DEE8-E8C6-44AD-8920-B62755D3EB2D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10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7</xdr:col>
      <xdr:colOff>296332</xdr:colOff>
      <xdr:row>22</xdr:row>
      <xdr:rowOff>142875</xdr:rowOff>
    </xdr:from>
    <xdr:to>
      <xdr:col>11</xdr:col>
      <xdr:colOff>275166</xdr:colOff>
      <xdr:row>24</xdr:row>
      <xdr:rowOff>13875</xdr:rowOff>
    </xdr:to>
    <xdr:sp macro="" textlink="ANALISES!Q16">
      <xdr:nvSpPr>
        <xdr:cNvPr id="92" name="CaixaDeTexto 91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SpPr txBox="1"/>
      </xdr:nvSpPr>
      <xdr:spPr>
        <a:xfrm>
          <a:off x="4593165" y="4333875"/>
          <a:ext cx="2434168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5823DC77-DCA2-476B-8AD7-844BA2FF69E2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Estados Unidos da América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11</xdr:col>
      <xdr:colOff>372397</xdr:colOff>
      <xdr:row>22</xdr:row>
      <xdr:rowOff>142875</xdr:rowOff>
    </xdr:from>
    <xdr:to>
      <xdr:col>12</xdr:col>
      <xdr:colOff>150148</xdr:colOff>
      <xdr:row>24</xdr:row>
      <xdr:rowOff>13875</xdr:rowOff>
    </xdr:to>
    <xdr:sp macro="" textlink="ANALISES!R16">
      <xdr:nvSpPr>
        <xdr:cNvPr id="93" name="CaixaDeTexto 92">
          <a:extLst>
            <a:ext uri="{FF2B5EF4-FFF2-40B4-BE49-F238E27FC236}">
              <a16:creationId xmlns:a16="http://schemas.microsoft.com/office/drawing/2014/main" id="{00000000-0008-0000-0500-00005D000000}"/>
            </a:ext>
          </a:extLst>
        </xdr:cNvPr>
        <xdr:cNvSpPr txBox="1"/>
      </xdr:nvSpPr>
      <xdr:spPr>
        <a:xfrm>
          <a:off x="7124564" y="4333875"/>
          <a:ext cx="391584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07CFF2BD-2134-4654-8214-8835EC958849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0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12</xdr:col>
      <xdr:colOff>404841</xdr:colOff>
      <xdr:row>22</xdr:row>
      <xdr:rowOff>142875</xdr:rowOff>
    </xdr:from>
    <xdr:to>
      <xdr:col>13</xdr:col>
      <xdr:colOff>172010</xdr:colOff>
      <xdr:row>24</xdr:row>
      <xdr:rowOff>13875</xdr:rowOff>
    </xdr:to>
    <xdr:sp macro="" textlink="ANALISES!S16">
      <xdr:nvSpPr>
        <xdr:cNvPr id="94" name="CaixaDeTexto 93"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SpPr txBox="1"/>
      </xdr:nvSpPr>
      <xdr:spPr>
        <a:xfrm>
          <a:off x="7770841" y="4333875"/>
          <a:ext cx="381002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7B6F0480-6FAC-44E1-86BD-40AFA1542DA1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2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13</xdr:col>
      <xdr:colOff>408514</xdr:colOff>
      <xdr:row>22</xdr:row>
      <xdr:rowOff>155104</xdr:rowOff>
    </xdr:from>
    <xdr:to>
      <xdr:col>14</xdr:col>
      <xdr:colOff>179915</xdr:colOff>
      <xdr:row>24</xdr:row>
      <xdr:rowOff>1646</xdr:rowOff>
    </xdr:to>
    <xdr:sp macro="" textlink="ANALISES!T16">
      <xdr:nvSpPr>
        <xdr:cNvPr id="95" name="CaixaDeTexto 94">
          <a:extLst>
            <a:ext uri="{FF2B5EF4-FFF2-40B4-BE49-F238E27FC236}">
              <a16:creationId xmlns:a16="http://schemas.microsoft.com/office/drawing/2014/main" id="{00000000-0008-0000-0500-00005F000000}"/>
            </a:ext>
          </a:extLst>
        </xdr:cNvPr>
        <xdr:cNvSpPr txBox="1"/>
      </xdr:nvSpPr>
      <xdr:spPr>
        <a:xfrm>
          <a:off x="8388347" y="4346104"/>
          <a:ext cx="385235" cy="2275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4207D8A6-815E-4A1B-A4DB-C7CC5FD3A9F7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2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14</xdr:col>
      <xdr:colOff>502707</xdr:colOff>
      <xdr:row>22</xdr:row>
      <xdr:rowOff>142875</xdr:rowOff>
    </xdr:from>
    <xdr:to>
      <xdr:col>15</xdr:col>
      <xdr:colOff>365125</xdr:colOff>
      <xdr:row>24</xdr:row>
      <xdr:rowOff>13875</xdr:rowOff>
    </xdr:to>
    <xdr:sp macro="" textlink="ANALISES!U16">
      <xdr:nvSpPr>
        <xdr:cNvPr id="96" name="CaixaDeTexto 95"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SpPr txBox="1"/>
      </xdr:nvSpPr>
      <xdr:spPr>
        <a:xfrm>
          <a:off x="9096374" y="4333875"/>
          <a:ext cx="476251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1FBE0F92-866E-4A33-9D4B-9375C719670E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4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6</xdr:col>
      <xdr:colOff>455082</xdr:colOff>
      <xdr:row>24</xdr:row>
      <xdr:rowOff>37043</xdr:rowOff>
    </xdr:from>
    <xdr:to>
      <xdr:col>7</xdr:col>
      <xdr:colOff>285750</xdr:colOff>
      <xdr:row>25</xdr:row>
      <xdr:rowOff>63501</xdr:rowOff>
    </xdr:to>
    <xdr:sp macro="" textlink="ANALISES!P17">
      <xdr:nvSpPr>
        <xdr:cNvPr id="97" name="CaixaDeTexto 96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SpPr txBox="1"/>
      </xdr:nvSpPr>
      <xdr:spPr>
        <a:xfrm>
          <a:off x="4138082" y="4609043"/>
          <a:ext cx="444501" cy="2169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466CF783-E077-441F-AFB7-09584FC239C9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11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7</xdr:col>
      <xdr:colOff>296332</xdr:colOff>
      <xdr:row>24</xdr:row>
      <xdr:rowOff>37042</xdr:rowOff>
    </xdr:from>
    <xdr:to>
      <xdr:col>11</xdr:col>
      <xdr:colOff>275166</xdr:colOff>
      <xdr:row>25</xdr:row>
      <xdr:rowOff>98542</xdr:rowOff>
    </xdr:to>
    <xdr:sp macro="" textlink="ANALISES!Q17">
      <xdr:nvSpPr>
        <xdr:cNvPr id="98" name="CaixaDeTexto 97">
          <a:extLst>
            <a:ext uri="{FF2B5EF4-FFF2-40B4-BE49-F238E27FC236}">
              <a16:creationId xmlns:a16="http://schemas.microsoft.com/office/drawing/2014/main" id="{00000000-0008-0000-0500-000062000000}"/>
            </a:ext>
          </a:extLst>
        </xdr:cNvPr>
        <xdr:cNvSpPr txBox="1"/>
      </xdr:nvSpPr>
      <xdr:spPr>
        <a:xfrm>
          <a:off x="4593165" y="4609042"/>
          <a:ext cx="2434168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AB5BB752-4401-4625-9479-64417B859D2C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Países Baixos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11</xdr:col>
      <xdr:colOff>372397</xdr:colOff>
      <xdr:row>24</xdr:row>
      <xdr:rowOff>37042</xdr:rowOff>
    </xdr:from>
    <xdr:to>
      <xdr:col>12</xdr:col>
      <xdr:colOff>150148</xdr:colOff>
      <xdr:row>25</xdr:row>
      <xdr:rowOff>98542</xdr:rowOff>
    </xdr:to>
    <xdr:sp macro="" textlink="ANALISES!R17">
      <xdr:nvSpPr>
        <xdr:cNvPr id="99" name="CaixaDeTexto 98">
          <a:extLst>
            <a:ext uri="{FF2B5EF4-FFF2-40B4-BE49-F238E27FC236}">
              <a16:creationId xmlns:a16="http://schemas.microsoft.com/office/drawing/2014/main" id="{00000000-0008-0000-0500-000063000000}"/>
            </a:ext>
          </a:extLst>
        </xdr:cNvPr>
        <xdr:cNvSpPr txBox="1"/>
      </xdr:nvSpPr>
      <xdr:spPr>
        <a:xfrm>
          <a:off x="7124564" y="4609042"/>
          <a:ext cx="391584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D0E55D60-10E7-4F20-8B80-F65D60FDB1FE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0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12</xdr:col>
      <xdr:colOff>404841</xdr:colOff>
      <xdr:row>24</xdr:row>
      <xdr:rowOff>37042</xdr:rowOff>
    </xdr:from>
    <xdr:to>
      <xdr:col>13</xdr:col>
      <xdr:colOff>172010</xdr:colOff>
      <xdr:row>25</xdr:row>
      <xdr:rowOff>98542</xdr:rowOff>
    </xdr:to>
    <xdr:sp macro="" textlink="ANALISES!S17">
      <xdr:nvSpPr>
        <xdr:cNvPr id="100" name="CaixaDeTexto 99">
          <a:extLst>
            <a:ext uri="{FF2B5EF4-FFF2-40B4-BE49-F238E27FC236}">
              <a16:creationId xmlns:a16="http://schemas.microsoft.com/office/drawing/2014/main" id="{00000000-0008-0000-0500-000064000000}"/>
            </a:ext>
          </a:extLst>
        </xdr:cNvPr>
        <xdr:cNvSpPr txBox="1"/>
      </xdr:nvSpPr>
      <xdr:spPr>
        <a:xfrm>
          <a:off x="7770841" y="4609042"/>
          <a:ext cx="381002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AE1CD7EC-55FD-4F21-B164-1BA47F8CF5DC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1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13</xdr:col>
      <xdr:colOff>408514</xdr:colOff>
      <xdr:row>24</xdr:row>
      <xdr:rowOff>49271</xdr:rowOff>
    </xdr:from>
    <xdr:to>
      <xdr:col>14</xdr:col>
      <xdr:colOff>179915</xdr:colOff>
      <xdr:row>25</xdr:row>
      <xdr:rowOff>86313</xdr:rowOff>
    </xdr:to>
    <xdr:sp macro="" textlink="ANALISES!T17">
      <xdr:nvSpPr>
        <xdr:cNvPr id="101" name="CaixaDeTexto 100">
          <a:extLst>
            <a:ext uri="{FF2B5EF4-FFF2-40B4-BE49-F238E27FC236}">
              <a16:creationId xmlns:a16="http://schemas.microsoft.com/office/drawing/2014/main" id="{00000000-0008-0000-0500-000065000000}"/>
            </a:ext>
          </a:extLst>
        </xdr:cNvPr>
        <xdr:cNvSpPr txBox="1"/>
      </xdr:nvSpPr>
      <xdr:spPr>
        <a:xfrm>
          <a:off x="8388347" y="4621271"/>
          <a:ext cx="385235" cy="2275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F10FF064-3D42-4BDE-9CE9-03953694F585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0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14</xdr:col>
      <xdr:colOff>502707</xdr:colOff>
      <xdr:row>24</xdr:row>
      <xdr:rowOff>37042</xdr:rowOff>
    </xdr:from>
    <xdr:to>
      <xdr:col>15</xdr:col>
      <xdr:colOff>365125</xdr:colOff>
      <xdr:row>25</xdr:row>
      <xdr:rowOff>98542</xdr:rowOff>
    </xdr:to>
    <xdr:sp macro="" textlink="ANALISES!U17">
      <xdr:nvSpPr>
        <xdr:cNvPr id="102" name="CaixaDeTexto 101">
          <a:extLst>
            <a:ext uri="{FF2B5EF4-FFF2-40B4-BE49-F238E27FC236}">
              <a16:creationId xmlns:a16="http://schemas.microsoft.com/office/drawing/2014/main" id="{00000000-0008-0000-0500-000066000000}"/>
            </a:ext>
          </a:extLst>
        </xdr:cNvPr>
        <xdr:cNvSpPr txBox="1"/>
      </xdr:nvSpPr>
      <xdr:spPr>
        <a:xfrm>
          <a:off x="9096374" y="4609042"/>
          <a:ext cx="476251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C5EBDE75-62F5-435D-BF26-36969595CE0D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1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6</xdr:col>
      <xdr:colOff>455082</xdr:colOff>
      <xdr:row>25</xdr:row>
      <xdr:rowOff>174626</xdr:rowOff>
    </xdr:from>
    <xdr:to>
      <xdr:col>7</xdr:col>
      <xdr:colOff>222250</xdr:colOff>
      <xdr:row>27</xdr:row>
      <xdr:rowOff>31750</xdr:rowOff>
    </xdr:to>
    <xdr:sp macro="" textlink="ANALISES!P18">
      <xdr:nvSpPr>
        <xdr:cNvPr id="103" name="CaixaDeTexto 102">
          <a:extLst>
            <a:ext uri="{FF2B5EF4-FFF2-40B4-BE49-F238E27FC236}">
              <a16:creationId xmlns:a16="http://schemas.microsoft.com/office/drawing/2014/main" id="{00000000-0008-0000-0500-000067000000}"/>
            </a:ext>
          </a:extLst>
        </xdr:cNvPr>
        <xdr:cNvSpPr txBox="1"/>
      </xdr:nvSpPr>
      <xdr:spPr>
        <a:xfrm>
          <a:off x="4138082" y="4937126"/>
          <a:ext cx="381001" cy="238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590CEE1B-F636-4DB2-BC8F-4AF0FB85B187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12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7</xdr:col>
      <xdr:colOff>296332</xdr:colOff>
      <xdr:row>25</xdr:row>
      <xdr:rowOff>174626</xdr:rowOff>
    </xdr:from>
    <xdr:to>
      <xdr:col>11</xdr:col>
      <xdr:colOff>275166</xdr:colOff>
      <xdr:row>27</xdr:row>
      <xdr:rowOff>45626</xdr:rowOff>
    </xdr:to>
    <xdr:sp macro="" textlink="ANALISES!Q18">
      <xdr:nvSpPr>
        <xdr:cNvPr id="104" name="CaixaDeTexto 103">
          <a:extLst>
            <a:ext uri="{FF2B5EF4-FFF2-40B4-BE49-F238E27FC236}">
              <a16:creationId xmlns:a16="http://schemas.microsoft.com/office/drawing/2014/main" id="{00000000-0008-0000-0500-000068000000}"/>
            </a:ext>
          </a:extLst>
        </xdr:cNvPr>
        <xdr:cNvSpPr txBox="1"/>
      </xdr:nvSpPr>
      <xdr:spPr>
        <a:xfrm>
          <a:off x="4593165" y="4937126"/>
          <a:ext cx="2434168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079A04D5-EDB0-401C-96F4-DCAC41B558ED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República Dominicana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11</xdr:col>
      <xdr:colOff>372397</xdr:colOff>
      <xdr:row>25</xdr:row>
      <xdr:rowOff>174626</xdr:rowOff>
    </xdr:from>
    <xdr:to>
      <xdr:col>12</xdr:col>
      <xdr:colOff>150148</xdr:colOff>
      <xdr:row>27</xdr:row>
      <xdr:rowOff>45626</xdr:rowOff>
    </xdr:to>
    <xdr:sp macro="" textlink="ANALISES!R18">
      <xdr:nvSpPr>
        <xdr:cNvPr id="105" name="CaixaDeTexto 104">
          <a:extLst>
            <a:ext uri="{FF2B5EF4-FFF2-40B4-BE49-F238E27FC236}">
              <a16:creationId xmlns:a16="http://schemas.microsoft.com/office/drawing/2014/main" id="{00000000-0008-0000-0500-000069000000}"/>
            </a:ext>
          </a:extLst>
        </xdr:cNvPr>
        <xdr:cNvSpPr txBox="1"/>
      </xdr:nvSpPr>
      <xdr:spPr>
        <a:xfrm>
          <a:off x="7124564" y="4937126"/>
          <a:ext cx="391584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DEEA64B4-3E50-4E7B-802D-F6D25E8940A2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0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12</xdr:col>
      <xdr:colOff>404841</xdr:colOff>
      <xdr:row>25</xdr:row>
      <xdr:rowOff>174626</xdr:rowOff>
    </xdr:from>
    <xdr:to>
      <xdr:col>13</xdr:col>
      <xdr:colOff>172010</xdr:colOff>
      <xdr:row>27</xdr:row>
      <xdr:rowOff>45626</xdr:rowOff>
    </xdr:to>
    <xdr:sp macro="" textlink="ANALISES!S18">
      <xdr:nvSpPr>
        <xdr:cNvPr id="106" name="CaixaDeTexto 105">
          <a:extLst>
            <a:ext uri="{FF2B5EF4-FFF2-40B4-BE49-F238E27FC236}">
              <a16:creationId xmlns:a16="http://schemas.microsoft.com/office/drawing/2014/main" id="{00000000-0008-0000-0500-00006A000000}"/>
            </a:ext>
          </a:extLst>
        </xdr:cNvPr>
        <xdr:cNvSpPr txBox="1"/>
      </xdr:nvSpPr>
      <xdr:spPr>
        <a:xfrm>
          <a:off x="7770841" y="4937126"/>
          <a:ext cx="381002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AD8061DD-9C17-451A-B019-F18D756F3245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1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13</xdr:col>
      <xdr:colOff>408514</xdr:colOff>
      <xdr:row>25</xdr:row>
      <xdr:rowOff>186855</xdr:rowOff>
    </xdr:from>
    <xdr:to>
      <xdr:col>14</xdr:col>
      <xdr:colOff>179915</xdr:colOff>
      <xdr:row>27</xdr:row>
      <xdr:rowOff>33397</xdr:rowOff>
    </xdr:to>
    <xdr:sp macro="" textlink="ANALISES!T18">
      <xdr:nvSpPr>
        <xdr:cNvPr id="107" name="CaixaDeTexto 106">
          <a:extLst>
            <a:ext uri="{FF2B5EF4-FFF2-40B4-BE49-F238E27FC236}">
              <a16:creationId xmlns:a16="http://schemas.microsoft.com/office/drawing/2014/main" id="{00000000-0008-0000-0500-00006B000000}"/>
            </a:ext>
          </a:extLst>
        </xdr:cNvPr>
        <xdr:cNvSpPr txBox="1"/>
      </xdr:nvSpPr>
      <xdr:spPr>
        <a:xfrm>
          <a:off x="8388347" y="4949355"/>
          <a:ext cx="385235" cy="2275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E281536C-7A48-48E7-A363-A7DC07942B0B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0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14</xdr:col>
      <xdr:colOff>502707</xdr:colOff>
      <xdr:row>25</xdr:row>
      <xdr:rowOff>174626</xdr:rowOff>
    </xdr:from>
    <xdr:to>
      <xdr:col>15</xdr:col>
      <xdr:colOff>365125</xdr:colOff>
      <xdr:row>27</xdr:row>
      <xdr:rowOff>45626</xdr:rowOff>
    </xdr:to>
    <xdr:sp macro="" textlink="ANALISES!U18">
      <xdr:nvSpPr>
        <xdr:cNvPr id="108" name="CaixaDeTexto 107">
          <a:extLst>
            <a:ext uri="{FF2B5EF4-FFF2-40B4-BE49-F238E27FC236}">
              <a16:creationId xmlns:a16="http://schemas.microsoft.com/office/drawing/2014/main" id="{00000000-0008-0000-0500-00006C000000}"/>
            </a:ext>
          </a:extLst>
        </xdr:cNvPr>
        <xdr:cNvSpPr txBox="1"/>
      </xdr:nvSpPr>
      <xdr:spPr>
        <a:xfrm>
          <a:off x="9096374" y="4937126"/>
          <a:ext cx="476251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4DFC8540-BE0C-4139-B2CD-9B534BE98162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1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6</xdr:col>
      <xdr:colOff>455082</xdr:colOff>
      <xdr:row>27</xdr:row>
      <xdr:rowOff>111125</xdr:rowOff>
    </xdr:from>
    <xdr:to>
      <xdr:col>7</xdr:col>
      <xdr:colOff>296334</xdr:colOff>
      <xdr:row>28</xdr:row>
      <xdr:rowOff>179916</xdr:rowOff>
    </xdr:to>
    <xdr:sp macro="" textlink="ANALISES!P19">
      <xdr:nvSpPr>
        <xdr:cNvPr id="109" name="CaixaDeTexto 108">
          <a:extLst>
            <a:ext uri="{FF2B5EF4-FFF2-40B4-BE49-F238E27FC236}">
              <a16:creationId xmlns:a16="http://schemas.microsoft.com/office/drawing/2014/main" id="{00000000-0008-0000-0500-00006D000000}"/>
            </a:ext>
          </a:extLst>
        </xdr:cNvPr>
        <xdr:cNvSpPr txBox="1"/>
      </xdr:nvSpPr>
      <xdr:spPr>
        <a:xfrm>
          <a:off x="4138082" y="5254625"/>
          <a:ext cx="455085" cy="2592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F06E1DFD-686D-4F78-BB3B-9CA68EABA2C1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13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7</xdr:col>
      <xdr:colOff>296332</xdr:colOff>
      <xdr:row>27</xdr:row>
      <xdr:rowOff>111126</xdr:rowOff>
    </xdr:from>
    <xdr:to>
      <xdr:col>11</xdr:col>
      <xdr:colOff>275166</xdr:colOff>
      <xdr:row>28</xdr:row>
      <xdr:rowOff>172626</xdr:rowOff>
    </xdr:to>
    <xdr:sp macro="" textlink="ANALISES!Q19">
      <xdr:nvSpPr>
        <xdr:cNvPr id="110" name="CaixaDeTexto 109">
          <a:extLst>
            <a:ext uri="{FF2B5EF4-FFF2-40B4-BE49-F238E27FC236}">
              <a16:creationId xmlns:a16="http://schemas.microsoft.com/office/drawing/2014/main" id="{00000000-0008-0000-0500-00006E000000}"/>
            </a:ext>
          </a:extLst>
        </xdr:cNvPr>
        <xdr:cNvSpPr txBox="1"/>
      </xdr:nvSpPr>
      <xdr:spPr>
        <a:xfrm>
          <a:off x="4593165" y="5254626"/>
          <a:ext cx="2434168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3F58DBF5-ED6B-4518-8AFA-4F02FF2CC250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San Marino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11</xdr:col>
      <xdr:colOff>372397</xdr:colOff>
      <xdr:row>27</xdr:row>
      <xdr:rowOff>111126</xdr:rowOff>
    </xdr:from>
    <xdr:to>
      <xdr:col>12</xdr:col>
      <xdr:colOff>150148</xdr:colOff>
      <xdr:row>28</xdr:row>
      <xdr:rowOff>172626</xdr:rowOff>
    </xdr:to>
    <xdr:sp macro="" textlink="ANALISES!R19">
      <xdr:nvSpPr>
        <xdr:cNvPr id="111" name="CaixaDeTexto 110">
          <a:extLst>
            <a:ext uri="{FF2B5EF4-FFF2-40B4-BE49-F238E27FC236}">
              <a16:creationId xmlns:a16="http://schemas.microsoft.com/office/drawing/2014/main" id="{00000000-0008-0000-0500-00006F000000}"/>
            </a:ext>
          </a:extLst>
        </xdr:cNvPr>
        <xdr:cNvSpPr txBox="1"/>
      </xdr:nvSpPr>
      <xdr:spPr>
        <a:xfrm>
          <a:off x="7124564" y="5254626"/>
          <a:ext cx="391584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9FD5D902-BCF7-4104-9222-1D15D3270C9D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0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12</xdr:col>
      <xdr:colOff>404841</xdr:colOff>
      <xdr:row>27</xdr:row>
      <xdr:rowOff>111126</xdr:rowOff>
    </xdr:from>
    <xdr:to>
      <xdr:col>13</xdr:col>
      <xdr:colOff>172010</xdr:colOff>
      <xdr:row>28</xdr:row>
      <xdr:rowOff>172626</xdr:rowOff>
    </xdr:to>
    <xdr:sp macro="" textlink="ANALISES!S19">
      <xdr:nvSpPr>
        <xdr:cNvPr id="112" name="CaixaDeTexto 111">
          <a:extLst>
            <a:ext uri="{FF2B5EF4-FFF2-40B4-BE49-F238E27FC236}">
              <a16:creationId xmlns:a16="http://schemas.microsoft.com/office/drawing/2014/main" id="{00000000-0008-0000-0500-000070000000}"/>
            </a:ext>
          </a:extLst>
        </xdr:cNvPr>
        <xdr:cNvSpPr txBox="1"/>
      </xdr:nvSpPr>
      <xdr:spPr>
        <a:xfrm>
          <a:off x="7770841" y="5254626"/>
          <a:ext cx="381002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FC108E8A-E751-4DFD-B070-EFD778EA7578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1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13</xdr:col>
      <xdr:colOff>408514</xdr:colOff>
      <xdr:row>27</xdr:row>
      <xdr:rowOff>123355</xdr:rowOff>
    </xdr:from>
    <xdr:to>
      <xdr:col>14</xdr:col>
      <xdr:colOff>179915</xdr:colOff>
      <xdr:row>28</xdr:row>
      <xdr:rowOff>160397</xdr:rowOff>
    </xdr:to>
    <xdr:sp macro="" textlink="ANALISES!T19">
      <xdr:nvSpPr>
        <xdr:cNvPr id="113" name="CaixaDeTexto 112">
          <a:extLst>
            <a:ext uri="{FF2B5EF4-FFF2-40B4-BE49-F238E27FC236}">
              <a16:creationId xmlns:a16="http://schemas.microsoft.com/office/drawing/2014/main" id="{00000000-0008-0000-0500-000071000000}"/>
            </a:ext>
          </a:extLst>
        </xdr:cNvPr>
        <xdr:cNvSpPr txBox="1"/>
      </xdr:nvSpPr>
      <xdr:spPr>
        <a:xfrm>
          <a:off x="8388347" y="5266855"/>
          <a:ext cx="385235" cy="2275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57F88CE7-AC42-41B9-9520-2F36509CEBB0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0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14</xdr:col>
      <xdr:colOff>502707</xdr:colOff>
      <xdr:row>27</xdr:row>
      <xdr:rowOff>111126</xdr:rowOff>
    </xdr:from>
    <xdr:to>
      <xdr:col>15</xdr:col>
      <xdr:colOff>365125</xdr:colOff>
      <xdr:row>28</xdr:row>
      <xdr:rowOff>172626</xdr:rowOff>
    </xdr:to>
    <xdr:sp macro="" textlink="ANALISES!U19">
      <xdr:nvSpPr>
        <xdr:cNvPr id="114" name="CaixaDeTexto 113">
          <a:extLst>
            <a:ext uri="{FF2B5EF4-FFF2-40B4-BE49-F238E27FC236}">
              <a16:creationId xmlns:a16="http://schemas.microsoft.com/office/drawing/2014/main" id="{00000000-0008-0000-0500-000072000000}"/>
            </a:ext>
          </a:extLst>
        </xdr:cNvPr>
        <xdr:cNvSpPr txBox="1"/>
      </xdr:nvSpPr>
      <xdr:spPr>
        <a:xfrm>
          <a:off x="9096374" y="5254626"/>
          <a:ext cx="476251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214B3E69-2214-4C3C-8909-01E44D255B08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1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6</xdr:col>
      <xdr:colOff>455082</xdr:colOff>
      <xdr:row>29</xdr:row>
      <xdr:rowOff>5293</xdr:rowOff>
    </xdr:from>
    <xdr:to>
      <xdr:col>7</xdr:col>
      <xdr:colOff>306917</xdr:colOff>
      <xdr:row>30</xdr:row>
      <xdr:rowOff>42333</xdr:rowOff>
    </xdr:to>
    <xdr:sp macro="" textlink="ANALISES!P20">
      <xdr:nvSpPr>
        <xdr:cNvPr id="115" name="CaixaDeTexto 114">
          <a:extLst>
            <a:ext uri="{FF2B5EF4-FFF2-40B4-BE49-F238E27FC236}">
              <a16:creationId xmlns:a16="http://schemas.microsoft.com/office/drawing/2014/main" id="{00000000-0008-0000-0500-000073000000}"/>
            </a:ext>
          </a:extLst>
        </xdr:cNvPr>
        <xdr:cNvSpPr txBox="1"/>
      </xdr:nvSpPr>
      <xdr:spPr>
        <a:xfrm>
          <a:off x="4138082" y="5529793"/>
          <a:ext cx="465668" cy="227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04246F85-B3D0-4866-B843-26B5F12A68B1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14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7</xdr:col>
      <xdr:colOff>296332</xdr:colOff>
      <xdr:row>29</xdr:row>
      <xdr:rowOff>5293</xdr:rowOff>
    </xdr:from>
    <xdr:to>
      <xdr:col>11</xdr:col>
      <xdr:colOff>275166</xdr:colOff>
      <xdr:row>30</xdr:row>
      <xdr:rowOff>66793</xdr:rowOff>
    </xdr:to>
    <xdr:sp macro="" textlink="ANALISES!Q20">
      <xdr:nvSpPr>
        <xdr:cNvPr id="116" name="CaixaDeTexto 115">
          <a:extLst>
            <a:ext uri="{FF2B5EF4-FFF2-40B4-BE49-F238E27FC236}">
              <a16:creationId xmlns:a16="http://schemas.microsoft.com/office/drawing/2014/main" id="{00000000-0008-0000-0500-000074000000}"/>
            </a:ext>
          </a:extLst>
        </xdr:cNvPr>
        <xdr:cNvSpPr txBox="1"/>
      </xdr:nvSpPr>
      <xdr:spPr>
        <a:xfrm>
          <a:off x="4593165" y="5529793"/>
          <a:ext cx="2434168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8D440FF7-8F2B-46D7-AB3F-F890E0246373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Austrália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11</xdr:col>
      <xdr:colOff>372397</xdr:colOff>
      <xdr:row>29</xdr:row>
      <xdr:rowOff>5293</xdr:rowOff>
    </xdr:from>
    <xdr:to>
      <xdr:col>12</xdr:col>
      <xdr:colOff>150148</xdr:colOff>
      <xdr:row>30</xdr:row>
      <xdr:rowOff>66793</xdr:rowOff>
    </xdr:to>
    <xdr:sp macro="" textlink="ANALISES!R20">
      <xdr:nvSpPr>
        <xdr:cNvPr id="117" name="CaixaDeTexto 116">
          <a:extLst>
            <a:ext uri="{FF2B5EF4-FFF2-40B4-BE49-F238E27FC236}">
              <a16:creationId xmlns:a16="http://schemas.microsoft.com/office/drawing/2014/main" id="{00000000-0008-0000-0500-000075000000}"/>
            </a:ext>
          </a:extLst>
        </xdr:cNvPr>
        <xdr:cNvSpPr txBox="1"/>
      </xdr:nvSpPr>
      <xdr:spPr>
        <a:xfrm>
          <a:off x="7124564" y="5529793"/>
          <a:ext cx="391584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578ECE80-E3B4-49D8-8AF9-608DFEDC0111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0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12</xdr:col>
      <xdr:colOff>404841</xdr:colOff>
      <xdr:row>29</xdr:row>
      <xdr:rowOff>5293</xdr:rowOff>
    </xdr:from>
    <xdr:to>
      <xdr:col>13</xdr:col>
      <xdr:colOff>172010</xdr:colOff>
      <xdr:row>30</xdr:row>
      <xdr:rowOff>66793</xdr:rowOff>
    </xdr:to>
    <xdr:sp macro="" textlink="ANALISES!S20">
      <xdr:nvSpPr>
        <xdr:cNvPr id="118" name="CaixaDeTexto 117">
          <a:extLst>
            <a:ext uri="{FF2B5EF4-FFF2-40B4-BE49-F238E27FC236}">
              <a16:creationId xmlns:a16="http://schemas.microsoft.com/office/drawing/2014/main" id="{00000000-0008-0000-0500-000076000000}"/>
            </a:ext>
          </a:extLst>
        </xdr:cNvPr>
        <xdr:cNvSpPr txBox="1"/>
      </xdr:nvSpPr>
      <xdr:spPr>
        <a:xfrm>
          <a:off x="7770841" y="5529793"/>
          <a:ext cx="381002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689D6393-F1F7-4D8F-BF1E-B250D15BC054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0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13</xdr:col>
      <xdr:colOff>408514</xdr:colOff>
      <xdr:row>29</xdr:row>
      <xdr:rowOff>17522</xdr:rowOff>
    </xdr:from>
    <xdr:to>
      <xdr:col>14</xdr:col>
      <xdr:colOff>179915</xdr:colOff>
      <xdr:row>30</xdr:row>
      <xdr:rowOff>54564</xdr:rowOff>
    </xdr:to>
    <xdr:sp macro="" textlink="ANALISES!T20">
      <xdr:nvSpPr>
        <xdr:cNvPr id="119" name="CaixaDeTexto 118">
          <a:extLst>
            <a:ext uri="{FF2B5EF4-FFF2-40B4-BE49-F238E27FC236}">
              <a16:creationId xmlns:a16="http://schemas.microsoft.com/office/drawing/2014/main" id="{00000000-0008-0000-0500-000077000000}"/>
            </a:ext>
          </a:extLst>
        </xdr:cNvPr>
        <xdr:cNvSpPr txBox="1"/>
      </xdr:nvSpPr>
      <xdr:spPr>
        <a:xfrm>
          <a:off x="8388347" y="5542022"/>
          <a:ext cx="385235" cy="2275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606282BD-DD9E-4379-A36A-0F8C8E1384F2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2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14</xdr:col>
      <xdr:colOff>502707</xdr:colOff>
      <xdr:row>29</xdr:row>
      <xdr:rowOff>5293</xdr:rowOff>
    </xdr:from>
    <xdr:to>
      <xdr:col>15</xdr:col>
      <xdr:colOff>365125</xdr:colOff>
      <xdr:row>30</xdr:row>
      <xdr:rowOff>66793</xdr:rowOff>
    </xdr:to>
    <xdr:sp macro="" textlink="ANALISES!U20">
      <xdr:nvSpPr>
        <xdr:cNvPr id="120" name="CaixaDeTexto 119">
          <a:extLst>
            <a:ext uri="{FF2B5EF4-FFF2-40B4-BE49-F238E27FC236}">
              <a16:creationId xmlns:a16="http://schemas.microsoft.com/office/drawing/2014/main" id="{00000000-0008-0000-0500-000078000000}"/>
            </a:ext>
          </a:extLst>
        </xdr:cNvPr>
        <xdr:cNvSpPr txBox="1"/>
      </xdr:nvSpPr>
      <xdr:spPr>
        <a:xfrm>
          <a:off x="9096374" y="5529793"/>
          <a:ext cx="476251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DBAF1781-ED99-4751-83BA-CF769BB6CA94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2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6</xdr:col>
      <xdr:colOff>455082</xdr:colOff>
      <xdr:row>30</xdr:row>
      <xdr:rowOff>111126</xdr:rowOff>
    </xdr:from>
    <xdr:to>
      <xdr:col>7</xdr:col>
      <xdr:colOff>275167</xdr:colOff>
      <xdr:row>31</xdr:row>
      <xdr:rowOff>169333</xdr:rowOff>
    </xdr:to>
    <xdr:sp macro="" textlink="ANALISES!P21">
      <xdr:nvSpPr>
        <xdr:cNvPr id="121" name="CaixaDeTexto 120">
          <a:extLst>
            <a:ext uri="{FF2B5EF4-FFF2-40B4-BE49-F238E27FC236}">
              <a16:creationId xmlns:a16="http://schemas.microsoft.com/office/drawing/2014/main" id="{00000000-0008-0000-0500-000079000000}"/>
            </a:ext>
          </a:extLst>
        </xdr:cNvPr>
        <xdr:cNvSpPr txBox="1"/>
      </xdr:nvSpPr>
      <xdr:spPr>
        <a:xfrm>
          <a:off x="4138082" y="5826126"/>
          <a:ext cx="433918" cy="24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D0EA98D3-984C-4C4C-A5C5-FFB8AE762C3D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15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7</xdr:col>
      <xdr:colOff>296332</xdr:colOff>
      <xdr:row>30</xdr:row>
      <xdr:rowOff>111126</xdr:rowOff>
    </xdr:from>
    <xdr:to>
      <xdr:col>11</xdr:col>
      <xdr:colOff>275166</xdr:colOff>
      <xdr:row>31</xdr:row>
      <xdr:rowOff>172626</xdr:rowOff>
    </xdr:to>
    <xdr:sp macro="" textlink="ANALISES!Q21">
      <xdr:nvSpPr>
        <xdr:cNvPr id="122" name="CaixaDeTexto 121">
          <a:extLst>
            <a:ext uri="{FF2B5EF4-FFF2-40B4-BE49-F238E27FC236}">
              <a16:creationId xmlns:a16="http://schemas.microsoft.com/office/drawing/2014/main" id="{00000000-0008-0000-0500-00007A000000}"/>
            </a:ext>
          </a:extLst>
        </xdr:cNvPr>
        <xdr:cNvSpPr txBox="1"/>
      </xdr:nvSpPr>
      <xdr:spPr>
        <a:xfrm>
          <a:off x="4593165" y="5826126"/>
          <a:ext cx="2434168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84A16552-D19F-42CD-87AF-B3542760D09A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Alemanha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11</xdr:col>
      <xdr:colOff>372397</xdr:colOff>
      <xdr:row>30</xdr:row>
      <xdr:rowOff>111126</xdr:rowOff>
    </xdr:from>
    <xdr:to>
      <xdr:col>12</xdr:col>
      <xdr:colOff>150148</xdr:colOff>
      <xdr:row>31</xdr:row>
      <xdr:rowOff>172626</xdr:rowOff>
    </xdr:to>
    <xdr:sp macro="" textlink="ANALISES!R21">
      <xdr:nvSpPr>
        <xdr:cNvPr id="123" name="CaixaDeTexto 122">
          <a:extLst>
            <a:ext uri="{FF2B5EF4-FFF2-40B4-BE49-F238E27FC236}">
              <a16:creationId xmlns:a16="http://schemas.microsoft.com/office/drawing/2014/main" id="{00000000-0008-0000-0500-00007B000000}"/>
            </a:ext>
          </a:extLst>
        </xdr:cNvPr>
        <xdr:cNvSpPr txBox="1"/>
      </xdr:nvSpPr>
      <xdr:spPr>
        <a:xfrm>
          <a:off x="7124564" y="5826126"/>
          <a:ext cx="391584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FA1FBE92-A09C-4B4C-ABBB-C4F8F238DFDB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0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12</xdr:col>
      <xdr:colOff>404841</xdr:colOff>
      <xdr:row>30</xdr:row>
      <xdr:rowOff>111126</xdr:rowOff>
    </xdr:from>
    <xdr:to>
      <xdr:col>13</xdr:col>
      <xdr:colOff>172010</xdr:colOff>
      <xdr:row>31</xdr:row>
      <xdr:rowOff>172626</xdr:rowOff>
    </xdr:to>
    <xdr:sp macro="" textlink="ANALISES!S21">
      <xdr:nvSpPr>
        <xdr:cNvPr id="124" name="CaixaDeTexto 123">
          <a:extLst>
            <a:ext uri="{FF2B5EF4-FFF2-40B4-BE49-F238E27FC236}">
              <a16:creationId xmlns:a16="http://schemas.microsoft.com/office/drawing/2014/main" id="{00000000-0008-0000-0500-00007C000000}"/>
            </a:ext>
          </a:extLst>
        </xdr:cNvPr>
        <xdr:cNvSpPr txBox="1"/>
      </xdr:nvSpPr>
      <xdr:spPr>
        <a:xfrm>
          <a:off x="7770841" y="5826126"/>
          <a:ext cx="381002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26942560-4A2A-4E44-8A49-ABF4F8726765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0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13</xdr:col>
      <xdr:colOff>408514</xdr:colOff>
      <xdr:row>30</xdr:row>
      <xdr:rowOff>123355</xdr:rowOff>
    </xdr:from>
    <xdr:to>
      <xdr:col>14</xdr:col>
      <xdr:colOff>179915</xdr:colOff>
      <xdr:row>31</xdr:row>
      <xdr:rowOff>160397</xdr:rowOff>
    </xdr:to>
    <xdr:sp macro="" textlink="ANALISES!T21">
      <xdr:nvSpPr>
        <xdr:cNvPr id="125" name="CaixaDeTexto 124">
          <a:extLst>
            <a:ext uri="{FF2B5EF4-FFF2-40B4-BE49-F238E27FC236}">
              <a16:creationId xmlns:a16="http://schemas.microsoft.com/office/drawing/2014/main" id="{00000000-0008-0000-0500-00007D000000}"/>
            </a:ext>
          </a:extLst>
        </xdr:cNvPr>
        <xdr:cNvSpPr txBox="1"/>
      </xdr:nvSpPr>
      <xdr:spPr>
        <a:xfrm>
          <a:off x="8388347" y="5838355"/>
          <a:ext cx="385235" cy="2275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C24BB374-A7EF-414D-A477-4CDDD82F887B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2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14</xdr:col>
      <xdr:colOff>502707</xdr:colOff>
      <xdr:row>30</xdr:row>
      <xdr:rowOff>111126</xdr:rowOff>
    </xdr:from>
    <xdr:to>
      <xdr:col>15</xdr:col>
      <xdr:colOff>365125</xdr:colOff>
      <xdr:row>31</xdr:row>
      <xdr:rowOff>172626</xdr:rowOff>
    </xdr:to>
    <xdr:sp macro="" textlink="ANALISES!U21">
      <xdr:nvSpPr>
        <xdr:cNvPr id="126" name="CaixaDeTexto 125">
          <a:extLst>
            <a:ext uri="{FF2B5EF4-FFF2-40B4-BE49-F238E27FC236}">
              <a16:creationId xmlns:a16="http://schemas.microsoft.com/office/drawing/2014/main" id="{00000000-0008-0000-0500-00007E000000}"/>
            </a:ext>
          </a:extLst>
        </xdr:cNvPr>
        <xdr:cNvSpPr txBox="1"/>
      </xdr:nvSpPr>
      <xdr:spPr>
        <a:xfrm>
          <a:off x="9096374" y="5826126"/>
          <a:ext cx="476251" cy="25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AA794C63-67E8-4A6E-A0D2-25480FD2AF9C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/>
            <a:t>2</a:t>
          </a:fld>
          <a:endParaRPr lang="pt-BR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6</xdr:col>
      <xdr:colOff>412751</xdr:colOff>
      <xdr:row>24</xdr:row>
      <xdr:rowOff>78617</xdr:rowOff>
    </xdr:from>
    <xdr:to>
      <xdr:col>15</xdr:col>
      <xdr:colOff>518583</xdr:colOff>
      <xdr:row>25</xdr:row>
      <xdr:rowOff>142116</xdr:rowOff>
    </xdr:to>
    <xdr:sp macro="" textlink="">
      <xdr:nvSpPr>
        <xdr:cNvPr id="22" name="Retângulo Arredondado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/>
      </xdr:nvSpPr>
      <xdr:spPr>
        <a:xfrm>
          <a:off x="4095751" y="4650617"/>
          <a:ext cx="5630332" cy="253999"/>
        </a:xfrm>
        <a:prstGeom prst="round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l"/>
          <a:endParaRPr lang="pt-BR" sz="1100" b="0" i="0" u="none" strike="noStrike">
            <a:solidFill>
              <a:srgbClr val="000000"/>
            </a:solidFill>
            <a:latin typeface="Arial Black" panose="020B0A04020102020204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11</xdr:col>
      <xdr:colOff>190501</xdr:colOff>
      <xdr:row>3</xdr:row>
      <xdr:rowOff>34636</xdr:rowOff>
    </xdr:from>
    <xdr:to>
      <xdr:col>15</xdr:col>
      <xdr:colOff>558511</xdr:colOff>
      <xdr:row>5</xdr:row>
      <xdr:rowOff>95250</xdr:rowOff>
    </xdr:to>
    <xdr:sp macro="" textlink="">
      <xdr:nvSpPr>
        <xdr:cNvPr id="138" name="Retângulo Arredondado 137">
          <a:extLst>
            <a:ext uri="{FF2B5EF4-FFF2-40B4-BE49-F238E27FC236}">
              <a16:creationId xmlns:a16="http://schemas.microsoft.com/office/drawing/2014/main" id="{00000000-0008-0000-0500-00008A000000}"/>
            </a:ext>
          </a:extLst>
        </xdr:cNvPr>
        <xdr:cNvSpPr/>
      </xdr:nvSpPr>
      <xdr:spPr>
        <a:xfrm>
          <a:off x="6905626" y="606136"/>
          <a:ext cx="2809874" cy="441614"/>
        </a:xfrm>
        <a:prstGeom prst="roundRect">
          <a:avLst>
            <a:gd name="adj" fmla="val 9804"/>
          </a:avLst>
        </a:prstGeom>
        <a:solidFill>
          <a:srgbClr val="9DAFD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pt-BR"/>
        </a:p>
      </xdr:txBody>
    </xdr:sp>
    <xdr:clientData/>
  </xdr:twoCellAnchor>
  <xdr:twoCellAnchor editAs="oneCell">
    <xdr:from>
      <xdr:col>11</xdr:col>
      <xdr:colOff>259064</xdr:colOff>
      <xdr:row>3</xdr:row>
      <xdr:rowOff>63779</xdr:rowOff>
    </xdr:from>
    <xdr:to>
      <xdr:col>15</xdr:col>
      <xdr:colOff>550333</xdr:colOff>
      <xdr:row>5</xdr:row>
      <xdr:rowOff>81601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5" name="Gênero">
              <a:extLst>
                <a:ext uri="{FF2B5EF4-FFF2-40B4-BE49-F238E27FC236}">
                  <a16:creationId xmlns:a16="http://schemas.microsoft.com/office/drawing/2014/main" id="{00000000-0008-0000-0500-00008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Gêner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011231" y="635279"/>
              <a:ext cx="2746602" cy="39882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uma segmentação de dados. Segmentações de dados têm suporte no Excel 2010 ou versões posteriores.
\Se a forma tiver sido modificada em uma versão anterior do Excel, ou se a pasta de trabalho tiver sido salva no Excel 2003 ou versões anteriores, a segmentação de dados não poderá ser usada.</a:t>
              </a:r>
            </a:p>
          </xdr:txBody>
        </xdr:sp>
      </mc:Fallback>
    </mc:AlternateContent>
    <xdr:clientData/>
  </xdr:twoCellAnchor>
  <xdr:twoCellAnchor>
    <xdr:from>
      <xdr:col>20</xdr:col>
      <xdr:colOff>74084</xdr:colOff>
      <xdr:row>6</xdr:row>
      <xdr:rowOff>0</xdr:rowOff>
    </xdr:from>
    <xdr:to>
      <xdr:col>21</xdr:col>
      <xdr:colOff>497418</xdr:colOff>
      <xdr:row>7</xdr:row>
      <xdr:rowOff>137582</xdr:rowOff>
    </xdr:to>
    <xdr:sp macro="" textlink="">
      <xdr:nvSpPr>
        <xdr:cNvPr id="139" name="CaixaDeTexto 138">
          <a:extLst>
            <a:ext uri="{FF2B5EF4-FFF2-40B4-BE49-F238E27FC236}">
              <a16:creationId xmlns:a16="http://schemas.microsoft.com/office/drawing/2014/main" id="{00000000-0008-0000-0500-00008B000000}"/>
            </a:ext>
          </a:extLst>
        </xdr:cNvPr>
        <xdr:cNvSpPr txBox="1"/>
      </xdr:nvSpPr>
      <xdr:spPr>
        <a:xfrm>
          <a:off x="12350751" y="1143000"/>
          <a:ext cx="1037167" cy="3280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t>ATLETAS</a:t>
          </a:r>
        </a:p>
      </xdr:txBody>
    </xdr:sp>
    <xdr:clientData/>
  </xdr:twoCellAnchor>
  <xdr:twoCellAnchor editAs="oneCell">
    <xdr:from>
      <xdr:col>17</xdr:col>
      <xdr:colOff>391584</xdr:colOff>
      <xdr:row>8</xdr:row>
      <xdr:rowOff>79587</xdr:rowOff>
    </xdr:from>
    <xdr:to>
      <xdr:col>22</xdr:col>
      <xdr:colOff>21168</xdr:colOff>
      <xdr:row>18</xdr:row>
      <xdr:rowOff>100820</xdr:rowOff>
    </xdr:to>
    <xdr:pic>
      <xdr:nvPicPr>
        <xdr:cNvPr id="142" name="Picture 2" descr="Ícone Do Homem E Da Mulher - Avatar Ilustração do Vetor - Ilustração de  pessoa, mulher: 41067866">
          <a:extLst>
            <a:ext uri="{FF2B5EF4-FFF2-40B4-BE49-F238E27FC236}">
              <a16:creationId xmlns:a16="http://schemas.microsoft.com/office/drawing/2014/main" id="{00000000-0008-0000-05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1" y="1603587"/>
          <a:ext cx="2698750" cy="1926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20</xdr:col>
      <xdr:colOff>42334</xdr:colOff>
      <xdr:row>2</xdr:row>
      <xdr:rowOff>84668</xdr:rowOff>
    </xdr:from>
    <xdr:to>
      <xdr:col>23</xdr:col>
      <xdr:colOff>264585</xdr:colOff>
      <xdr:row>6</xdr:row>
      <xdr:rowOff>52917</xdr:rowOff>
    </xdr:to>
    <xdr:sp macro="" textlink="ANALISES!AB12">
      <xdr:nvSpPr>
        <xdr:cNvPr id="143" name="CaixaDeTexto 142">
          <a:extLst>
            <a:ext uri="{FF2B5EF4-FFF2-40B4-BE49-F238E27FC236}">
              <a16:creationId xmlns:a16="http://schemas.microsoft.com/office/drawing/2014/main" id="{00000000-0008-0000-0500-00008F000000}"/>
            </a:ext>
          </a:extLst>
        </xdr:cNvPr>
        <xdr:cNvSpPr txBox="1"/>
      </xdr:nvSpPr>
      <xdr:spPr>
        <a:xfrm>
          <a:off x="12319001" y="465668"/>
          <a:ext cx="2063751" cy="730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l"/>
          <a:fld id="{19314457-981E-49C2-905A-2B2E5FDD77F7}" type="TxLink">
            <a:rPr lang="en-US" sz="48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 algn="l"/>
            <a:t>11.483</a:t>
          </a:fld>
          <a:endParaRPr lang="en-US" sz="48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17</xdr:col>
      <xdr:colOff>507998</xdr:colOff>
      <xdr:row>18</xdr:row>
      <xdr:rowOff>33869</xdr:rowOff>
    </xdr:from>
    <xdr:to>
      <xdr:col>19</xdr:col>
      <xdr:colOff>391583</xdr:colOff>
      <xdr:row>20</xdr:row>
      <xdr:rowOff>33868</xdr:rowOff>
    </xdr:to>
    <xdr:sp macro="" textlink="ANALISES!AA12">
      <xdr:nvSpPr>
        <xdr:cNvPr id="144" name="CaixaDeTexto 143">
          <a:extLst>
            <a:ext uri="{FF2B5EF4-FFF2-40B4-BE49-F238E27FC236}">
              <a16:creationId xmlns:a16="http://schemas.microsoft.com/office/drawing/2014/main" id="{00000000-0008-0000-0500-000090000000}"/>
            </a:ext>
          </a:extLst>
        </xdr:cNvPr>
        <xdr:cNvSpPr txBox="1"/>
      </xdr:nvSpPr>
      <xdr:spPr>
        <a:xfrm>
          <a:off x="10943165" y="3462869"/>
          <a:ext cx="1111251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fld id="{3CF0B707-C102-4956-BE82-77D571630A5D}" type="TxLink">
            <a:rPr lang="en-US" sz="18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 algn="ctr"/>
            <a:t>5.985</a:t>
          </a:fld>
          <a:endParaRPr lang="en-US" sz="18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20</xdr:col>
      <xdr:colOff>10583</xdr:colOff>
      <xdr:row>18</xdr:row>
      <xdr:rowOff>4235</xdr:rowOff>
    </xdr:from>
    <xdr:to>
      <xdr:col>21</xdr:col>
      <xdr:colOff>476250</xdr:colOff>
      <xdr:row>20</xdr:row>
      <xdr:rowOff>42335</xdr:rowOff>
    </xdr:to>
    <xdr:sp macro="" textlink="ANALISES!Z12">
      <xdr:nvSpPr>
        <xdr:cNvPr id="145" name="CaixaDeTexto 144">
          <a:extLst>
            <a:ext uri="{FF2B5EF4-FFF2-40B4-BE49-F238E27FC236}">
              <a16:creationId xmlns:a16="http://schemas.microsoft.com/office/drawing/2014/main" id="{00000000-0008-0000-0500-000091000000}"/>
            </a:ext>
          </a:extLst>
        </xdr:cNvPr>
        <xdr:cNvSpPr txBox="1"/>
      </xdr:nvSpPr>
      <xdr:spPr>
        <a:xfrm>
          <a:off x="12287250" y="3433235"/>
          <a:ext cx="1079500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fld id="{44882BC6-CE22-4756-84E5-80331A232D44}" type="TxLink">
            <a:rPr lang="en-US" sz="18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 algn="ctr"/>
            <a:t>5.498</a:t>
          </a:fld>
          <a:endParaRPr lang="en-US" sz="18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9</xdr:col>
      <xdr:colOff>158751</xdr:colOff>
      <xdr:row>3</xdr:row>
      <xdr:rowOff>10586</xdr:rowOff>
    </xdr:from>
    <xdr:to>
      <xdr:col>11</xdr:col>
      <xdr:colOff>328084</xdr:colOff>
      <xdr:row>6</xdr:row>
      <xdr:rowOff>169335</xdr:rowOff>
    </xdr:to>
    <xdr:sp macro="" textlink="">
      <xdr:nvSpPr>
        <xdr:cNvPr id="146" name="CaixaDeTexto 145">
          <a:extLst>
            <a:ext uri="{FF2B5EF4-FFF2-40B4-BE49-F238E27FC236}">
              <a16:creationId xmlns:a16="http://schemas.microsoft.com/office/drawing/2014/main" id="{00000000-0008-0000-0500-000092000000}"/>
            </a:ext>
          </a:extLst>
        </xdr:cNvPr>
        <xdr:cNvSpPr txBox="1"/>
      </xdr:nvSpPr>
      <xdr:spPr>
        <a:xfrm>
          <a:off x="5683251" y="582086"/>
          <a:ext cx="1397000" cy="730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US" sz="48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t>206</a:t>
          </a:r>
        </a:p>
      </xdr:txBody>
    </xdr:sp>
    <xdr:clientData/>
  </xdr:twoCellAnchor>
  <xdr:twoCellAnchor>
    <xdr:from>
      <xdr:col>9</xdr:col>
      <xdr:colOff>42331</xdr:colOff>
      <xdr:row>6</xdr:row>
      <xdr:rowOff>95251</xdr:rowOff>
    </xdr:from>
    <xdr:to>
      <xdr:col>11</xdr:col>
      <xdr:colOff>285748</xdr:colOff>
      <xdr:row>8</xdr:row>
      <xdr:rowOff>42333</xdr:rowOff>
    </xdr:to>
    <xdr:sp macro="" textlink="">
      <xdr:nvSpPr>
        <xdr:cNvPr id="147" name="CaixaDeTexto 146">
          <a:extLst>
            <a:ext uri="{FF2B5EF4-FFF2-40B4-BE49-F238E27FC236}">
              <a16:creationId xmlns:a16="http://schemas.microsoft.com/office/drawing/2014/main" id="{00000000-0008-0000-0500-000093000000}"/>
            </a:ext>
          </a:extLst>
        </xdr:cNvPr>
        <xdr:cNvSpPr txBox="1"/>
      </xdr:nvSpPr>
      <xdr:spPr>
        <a:xfrm>
          <a:off x="5566831" y="1238251"/>
          <a:ext cx="1471084" cy="3280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t>DELEGAÇÕES</a:t>
          </a:r>
        </a:p>
      </xdr:txBody>
    </xdr:sp>
    <xdr:clientData/>
  </xdr:twoCellAnchor>
  <xdr:twoCellAnchor>
    <xdr:from>
      <xdr:col>17</xdr:col>
      <xdr:colOff>507998</xdr:colOff>
      <xdr:row>20</xdr:row>
      <xdr:rowOff>33869</xdr:rowOff>
    </xdr:from>
    <xdr:to>
      <xdr:col>19</xdr:col>
      <xdr:colOff>391583</xdr:colOff>
      <xdr:row>22</xdr:row>
      <xdr:rowOff>33868</xdr:rowOff>
    </xdr:to>
    <xdr:sp macro="" textlink="ANALISES!AD12">
      <xdr:nvSpPr>
        <xdr:cNvPr id="150" name="CaixaDeTexto 149">
          <a:extLst>
            <a:ext uri="{FF2B5EF4-FFF2-40B4-BE49-F238E27FC236}">
              <a16:creationId xmlns:a16="http://schemas.microsoft.com/office/drawing/2014/main" id="{00000000-0008-0000-0500-000096000000}"/>
            </a:ext>
          </a:extLst>
        </xdr:cNvPr>
        <xdr:cNvSpPr txBox="1"/>
      </xdr:nvSpPr>
      <xdr:spPr>
        <a:xfrm>
          <a:off x="10943165" y="3843869"/>
          <a:ext cx="1111251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fld id="{A67A2867-46F9-4FAB-A425-6CC1F3DD3E14}" type="TxLink">
            <a:rPr lang="en-US" sz="18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 algn="ctr"/>
            <a:t>52,1%</a:t>
          </a:fld>
          <a:endParaRPr lang="en-US" sz="18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20</xdr:col>
      <xdr:colOff>10583</xdr:colOff>
      <xdr:row>20</xdr:row>
      <xdr:rowOff>4235</xdr:rowOff>
    </xdr:from>
    <xdr:to>
      <xdr:col>21</xdr:col>
      <xdr:colOff>476250</xdr:colOff>
      <xdr:row>22</xdr:row>
      <xdr:rowOff>42335</xdr:rowOff>
    </xdr:to>
    <xdr:sp macro="" textlink="ANALISES!AC12">
      <xdr:nvSpPr>
        <xdr:cNvPr id="151" name="CaixaDeTexto 150">
          <a:extLst>
            <a:ext uri="{FF2B5EF4-FFF2-40B4-BE49-F238E27FC236}">
              <a16:creationId xmlns:a16="http://schemas.microsoft.com/office/drawing/2014/main" id="{00000000-0008-0000-0500-000097000000}"/>
            </a:ext>
          </a:extLst>
        </xdr:cNvPr>
        <xdr:cNvSpPr txBox="1"/>
      </xdr:nvSpPr>
      <xdr:spPr>
        <a:xfrm>
          <a:off x="12287250" y="3814235"/>
          <a:ext cx="1079500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fld id="{45A474E2-AB41-42FD-BF3C-2BBFDF235E32}" type="TxLink">
            <a:rPr lang="en-US" sz="18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 algn="ctr"/>
            <a:t>47,9%</a:t>
          </a:fld>
          <a:endParaRPr lang="en-US" sz="18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 editAs="oneCell">
    <xdr:from>
      <xdr:col>16</xdr:col>
      <xdr:colOff>402167</xdr:colOff>
      <xdr:row>22</xdr:row>
      <xdr:rowOff>169334</xdr:rowOff>
    </xdr:from>
    <xdr:to>
      <xdr:col>22</xdr:col>
      <xdr:colOff>370417</xdr:colOff>
      <xdr:row>31</xdr:row>
      <xdr:rowOff>126999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53" name="Esporte">
              <a:extLst>
                <a:ext uri="{FF2B5EF4-FFF2-40B4-BE49-F238E27FC236}">
                  <a16:creationId xmlns:a16="http://schemas.microsoft.com/office/drawing/2014/main" id="{00000000-0008-0000-0500-000099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sport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223500" y="4360334"/>
              <a:ext cx="3651250" cy="167216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uma segmentação de dados. Segmentações de dados têm suporte no Excel 2010 ou versões posteriores.
\Se a forma tiver sido modificada em uma versão anterior do Excel, ou se a pasta de trabalho tiver sido salva no Excel 2003 ou versões anteriores, a segmentação de dados não poderá ser usada.</a:t>
              </a:r>
            </a:p>
          </xdr:txBody>
        </xdr:sp>
      </mc:Fallback>
    </mc:AlternateContent>
    <xdr:clientData/>
  </xdr:twoCellAnchor>
  <xdr:twoCellAnchor>
    <xdr:from>
      <xdr:col>17</xdr:col>
      <xdr:colOff>539749</xdr:colOff>
      <xdr:row>0</xdr:row>
      <xdr:rowOff>42331</xdr:rowOff>
    </xdr:from>
    <xdr:to>
      <xdr:col>20</xdr:col>
      <xdr:colOff>105835</xdr:colOff>
      <xdr:row>2</xdr:row>
      <xdr:rowOff>148166</xdr:rowOff>
    </xdr:to>
    <xdr:sp macro="" textlink="">
      <xdr:nvSpPr>
        <xdr:cNvPr id="155" name="CaixaDeTexto 15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500-00009B000000}"/>
            </a:ext>
          </a:extLst>
        </xdr:cNvPr>
        <xdr:cNvSpPr txBox="1"/>
      </xdr:nvSpPr>
      <xdr:spPr>
        <a:xfrm>
          <a:off x="10974916" y="42331"/>
          <a:ext cx="1407586" cy="4868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US" sz="12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t>HISTÓRICO</a:t>
          </a:r>
          <a:r>
            <a:rPr lang="en-US" sz="1200" b="0" i="0" u="none" strike="noStrike" baseline="0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t>  BRASIL</a:t>
          </a:r>
          <a:endParaRPr lang="en-US" sz="12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19</xdr:col>
      <xdr:colOff>518584</xdr:colOff>
      <xdr:row>0</xdr:row>
      <xdr:rowOff>10583</xdr:rowOff>
    </xdr:from>
    <xdr:to>
      <xdr:col>23</xdr:col>
      <xdr:colOff>127000</xdr:colOff>
      <xdr:row>2</xdr:row>
      <xdr:rowOff>105833</xdr:rowOff>
    </xdr:to>
    <xdr:sp macro="" textlink="">
      <xdr:nvSpPr>
        <xdr:cNvPr id="156" name="CaixaDeTexto 15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500-00009C000000}"/>
            </a:ext>
          </a:extLst>
        </xdr:cNvPr>
        <xdr:cNvSpPr txBox="1"/>
      </xdr:nvSpPr>
      <xdr:spPr>
        <a:xfrm>
          <a:off x="12181417" y="10583"/>
          <a:ext cx="2063750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US" sz="12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t>DESEMPENHO</a:t>
          </a:r>
          <a:r>
            <a:rPr lang="en-US" sz="1200" b="0" i="0" u="none" strike="noStrike" baseline="0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t> </a:t>
          </a:r>
          <a:r>
            <a:rPr lang="en-US" sz="12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t>BRASIL TÓQUIO - 2020</a:t>
          </a:r>
        </a:p>
      </xdr:txBody>
    </xdr:sp>
    <xdr:clientData/>
  </xdr:twoCellAnchor>
  <xdr:twoCellAnchor>
    <xdr:from>
      <xdr:col>7</xdr:col>
      <xdr:colOff>190502</xdr:colOff>
      <xdr:row>0</xdr:row>
      <xdr:rowOff>95249</xdr:rowOff>
    </xdr:from>
    <xdr:to>
      <xdr:col>12</xdr:col>
      <xdr:colOff>455084</xdr:colOff>
      <xdr:row>2</xdr:row>
      <xdr:rowOff>116416</xdr:rowOff>
    </xdr:to>
    <xdr:sp macro="" textlink="">
      <xdr:nvSpPr>
        <xdr:cNvPr id="2" name="Retângulo Arredondad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4487335" y="95249"/>
          <a:ext cx="3333749" cy="402167"/>
        </a:xfrm>
        <a:prstGeom prst="roundRect">
          <a:avLst/>
        </a:prstGeom>
        <a:solidFill>
          <a:srgbClr val="E7E6E6">
            <a:alpha val="50196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400">
              <a:latin typeface="Bahnschrift SemiBold" panose="020B0502040204020203" pitchFamily="34" charset="0"/>
            </a:rPr>
            <a:t>TÓQUIO - 2020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64511</xdr:colOff>
      <xdr:row>0</xdr:row>
      <xdr:rowOff>0</xdr:rowOff>
    </xdr:from>
    <xdr:to>
      <xdr:col>23</xdr:col>
      <xdr:colOff>31749</xdr:colOff>
      <xdr:row>33</xdr:row>
      <xdr:rowOff>63500</xdr:rowOff>
    </xdr:to>
    <xdr:pic>
      <xdr:nvPicPr>
        <xdr:cNvPr id="31" name="Picture 4" descr="9,536 BEST Olympic Gold Medal IMAGES, STOCK PHOTOS &amp;amp; VECTORS | Adobe Stock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63"/>
        <a:stretch/>
      </xdr:blipFill>
      <xdr:spPr bwMode="auto">
        <a:xfrm flipH="1">
          <a:off x="6202844" y="0"/>
          <a:ext cx="7947072" cy="635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14</xdr:col>
      <xdr:colOff>63500</xdr:colOff>
      <xdr:row>33</xdr:row>
      <xdr:rowOff>63500</xdr:rowOff>
    </xdr:to>
    <xdr:pic>
      <xdr:nvPicPr>
        <xdr:cNvPr id="25" name="Imagem 24" descr="560 ideias de Seleção brasileira em 2021 | seleção brasileira, bandeira do  brasil, copa do mundo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657167" cy="635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95251</xdr:colOff>
      <xdr:row>2</xdr:row>
      <xdr:rowOff>158750</xdr:rowOff>
    </xdr:from>
    <xdr:to>
      <xdr:col>22</xdr:col>
      <xdr:colOff>550334</xdr:colOff>
      <xdr:row>32</xdr:row>
      <xdr:rowOff>179917</xdr:rowOff>
    </xdr:to>
    <xdr:sp macro="" textlink="">
      <xdr:nvSpPr>
        <xdr:cNvPr id="26" name="Retângulo Arredondado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/>
      </xdr:nvSpPr>
      <xdr:spPr>
        <a:xfrm>
          <a:off x="95251" y="539750"/>
          <a:ext cx="13959416" cy="5736167"/>
        </a:xfrm>
        <a:prstGeom prst="roundRect">
          <a:avLst>
            <a:gd name="adj" fmla="val 2326"/>
          </a:avLst>
        </a:prstGeom>
        <a:solidFill>
          <a:schemeClr val="bg1">
            <a:alpha val="67843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14</xdr:col>
      <xdr:colOff>137581</xdr:colOff>
      <xdr:row>2</xdr:row>
      <xdr:rowOff>137583</xdr:rowOff>
    </xdr:from>
    <xdr:to>
      <xdr:col>22</xdr:col>
      <xdr:colOff>560916</xdr:colOff>
      <xdr:row>33</xdr:row>
      <xdr:rowOff>42483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116417</xdr:colOff>
      <xdr:row>17</xdr:row>
      <xdr:rowOff>95250</xdr:rowOff>
    </xdr:from>
    <xdr:to>
      <xdr:col>14</xdr:col>
      <xdr:colOff>211667</xdr:colOff>
      <xdr:row>31</xdr:row>
      <xdr:rowOff>63500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19</xdr:col>
      <xdr:colOff>571501</xdr:colOff>
      <xdr:row>25</xdr:row>
      <xdr:rowOff>95251</xdr:rowOff>
    </xdr:from>
    <xdr:to>
      <xdr:col>22</xdr:col>
      <xdr:colOff>74085</xdr:colOff>
      <xdr:row>29</xdr:row>
      <xdr:rowOff>74085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genero">
              <a:extLst>
                <a:ext uri="{FF2B5EF4-FFF2-40B4-BE49-F238E27FC236}">
                  <a16:creationId xmlns:a16="http://schemas.microsoft.com/office/drawing/2014/main" id="{00000000-0008-0000-06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gener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234334" y="4857751"/>
              <a:ext cx="1344084" cy="74083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uma segmentação de dados. Segmentações de dados têm suporte no Excel 2010 ou versões posteriores.
\Se a forma tiver sido modificada em uma versão anterior do Excel, ou se a pasta de trabalho tiver sido salva no Excel 2003 ou versões anteriores, a segmentação de dados não poderá ser usada.</a:t>
              </a:r>
            </a:p>
          </xdr:txBody>
        </xdr:sp>
      </mc:Fallback>
    </mc:AlternateContent>
    <xdr:clientData/>
  </xdr:twoCellAnchor>
  <xdr:twoCellAnchor>
    <xdr:from>
      <xdr:col>19</xdr:col>
      <xdr:colOff>391583</xdr:colOff>
      <xdr:row>23</xdr:row>
      <xdr:rowOff>169334</xdr:rowOff>
    </xdr:from>
    <xdr:to>
      <xdr:col>21</xdr:col>
      <xdr:colOff>603250</xdr:colOff>
      <xdr:row>25</xdr:row>
      <xdr:rowOff>116416</xdr:rowOff>
    </xdr:to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 txBox="1"/>
      </xdr:nvSpPr>
      <xdr:spPr>
        <a:xfrm>
          <a:off x="12054416" y="4550834"/>
          <a:ext cx="1439334" cy="3280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t>MEDALHAS</a:t>
          </a:r>
        </a:p>
      </xdr:txBody>
    </xdr:sp>
    <xdr:clientData/>
  </xdr:twoCellAnchor>
  <xdr:twoCellAnchor>
    <xdr:from>
      <xdr:col>19</xdr:col>
      <xdr:colOff>539750</xdr:colOff>
      <xdr:row>20</xdr:row>
      <xdr:rowOff>52919</xdr:rowOff>
    </xdr:from>
    <xdr:to>
      <xdr:col>23</xdr:col>
      <xdr:colOff>148167</xdr:colOff>
      <xdr:row>24</xdr:row>
      <xdr:rowOff>21168</xdr:rowOff>
    </xdr:to>
    <xdr:sp macro="" textlink="ANALISES!BB28">
      <xdr:nvSpPr>
        <xdr:cNvPr id="13" name="CaixaDeTexto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 txBox="1"/>
      </xdr:nvSpPr>
      <xdr:spPr>
        <a:xfrm>
          <a:off x="12202583" y="3862919"/>
          <a:ext cx="2063751" cy="730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l"/>
          <a:fld id="{C24398F6-1EFC-47CE-9F91-C2E93774881C}" type="TxLink">
            <a:rPr lang="en-US" sz="48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 algn="l"/>
            <a:t>150</a:t>
          </a:fld>
          <a:endParaRPr lang="en-US" sz="48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 editAs="oneCell">
    <xdr:from>
      <xdr:col>0</xdr:col>
      <xdr:colOff>222250</xdr:colOff>
      <xdr:row>3</xdr:row>
      <xdr:rowOff>21168</xdr:rowOff>
    </xdr:from>
    <xdr:to>
      <xdr:col>4</xdr:col>
      <xdr:colOff>349251</xdr:colOff>
      <xdr:row>10</xdr:row>
      <xdr:rowOff>140231</xdr:rowOff>
    </xdr:to>
    <xdr:pic>
      <xdr:nvPicPr>
        <xdr:cNvPr id="23" name="Picture 2" descr="Olimpíadas Parte 1 - Origem, princípios e curiosidades. | Colunistas - Guia  São Roque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" y="592668"/>
          <a:ext cx="2582334" cy="14525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386582</xdr:colOff>
      <xdr:row>6</xdr:row>
      <xdr:rowOff>179916</xdr:rowOff>
    </xdr:from>
    <xdr:to>
      <xdr:col>11</xdr:col>
      <xdr:colOff>290576</xdr:colOff>
      <xdr:row>16</xdr:row>
      <xdr:rowOff>90168</xdr:rowOff>
    </xdr:to>
    <xdr:pic>
      <xdr:nvPicPr>
        <xdr:cNvPr id="15" name="Picture 4" descr="Vetores de Conjunto De Medalhas De Ouro Prata E Bronze Primeiro Segundo E  Terceiro Lugar Ou Prêmio Medalhas Ícone Plana No Conceito Moderno De Design  De Cores Em Fundo Branco Isolado Vetor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43173" r="65755" b="12888"/>
        <a:stretch/>
      </xdr:blipFill>
      <xdr:spPr bwMode="auto">
        <a:xfrm>
          <a:off x="4683415" y="1322916"/>
          <a:ext cx="2359328" cy="1815252"/>
        </a:xfrm>
        <a:prstGeom prst="ellipse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447386</xdr:colOff>
      <xdr:row>11</xdr:row>
      <xdr:rowOff>137583</xdr:rowOff>
    </xdr:from>
    <xdr:to>
      <xdr:col>13</xdr:col>
      <xdr:colOff>526540</xdr:colOff>
      <xdr:row>19</xdr:row>
      <xdr:rowOff>137581</xdr:rowOff>
    </xdr:to>
    <xdr:pic>
      <xdr:nvPicPr>
        <xdr:cNvPr id="16" name="Picture 4" descr="Vetores de Conjunto De Medalhas De Ouro Prata E Bronze Primeiro Segundo E  Terceiro Lugar Ou Prêmio Medalhas Ícone Plana No Conceito Moderno De Design  De Cores Em Fundo Branco Isolado Vetor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889" t="42018" r="1033" b="12887"/>
        <a:stretch/>
      </xdr:blipFill>
      <xdr:spPr bwMode="auto">
        <a:xfrm>
          <a:off x="6585719" y="2233083"/>
          <a:ext cx="1920654" cy="1523998"/>
        </a:xfrm>
        <a:prstGeom prst="ellipse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531711</xdr:colOff>
      <xdr:row>10</xdr:row>
      <xdr:rowOff>0</xdr:rowOff>
    </xdr:from>
    <xdr:to>
      <xdr:col>8</xdr:col>
      <xdr:colOff>95251</xdr:colOff>
      <xdr:row>18</xdr:row>
      <xdr:rowOff>58980</xdr:rowOff>
    </xdr:to>
    <xdr:pic>
      <xdr:nvPicPr>
        <xdr:cNvPr id="17" name="Picture 4" descr="Vetores de Conjunto De Medalhas De Ouro Prata E Bronze Primeiro Segundo E  Terceiro Lugar Ou Prêmio Medalhas Ícone Plana No Conceito Moderno De Design  De Cores Em Fundo Branco Isolado Vetor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940" t="43696" r="33856" b="12887"/>
        <a:stretch/>
      </xdr:blipFill>
      <xdr:spPr bwMode="auto">
        <a:xfrm>
          <a:off x="2987044" y="1905000"/>
          <a:ext cx="2018874" cy="1582980"/>
        </a:xfrm>
        <a:prstGeom prst="ellipse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405719</xdr:colOff>
      <xdr:row>14</xdr:row>
      <xdr:rowOff>190499</xdr:rowOff>
    </xdr:from>
    <xdr:to>
      <xdr:col>10</xdr:col>
      <xdr:colOff>352803</xdr:colOff>
      <xdr:row>18</xdr:row>
      <xdr:rowOff>158748</xdr:rowOff>
    </xdr:to>
    <xdr:sp macro="" textlink="ANALISES!AZ28">
      <xdr:nvSpPr>
        <xdr:cNvPr id="18" name="CaixaDeTexto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/>
      </xdr:nvSpPr>
      <xdr:spPr>
        <a:xfrm>
          <a:off x="5316386" y="2857499"/>
          <a:ext cx="1174750" cy="730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fld id="{D802358B-6A76-4442-A3C7-9FDB4AFCB272}" type="TxLink">
            <a:rPr lang="en-US" sz="48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 algn="ctr"/>
            <a:t>37</a:t>
          </a:fld>
          <a:endParaRPr lang="en-US" sz="48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11</xdr:col>
      <xdr:colOff>314803</xdr:colOff>
      <xdr:row>19</xdr:row>
      <xdr:rowOff>42332</xdr:rowOff>
    </xdr:from>
    <xdr:to>
      <xdr:col>13</xdr:col>
      <xdr:colOff>261887</xdr:colOff>
      <xdr:row>23</xdr:row>
      <xdr:rowOff>10581</xdr:rowOff>
    </xdr:to>
    <xdr:sp macro="" textlink="ANALISES!AX28">
      <xdr:nvSpPr>
        <xdr:cNvPr id="19" name="CaixaDeTexto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 txBox="1"/>
      </xdr:nvSpPr>
      <xdr:spPr>
        <a:xfrm>
          <a:off x="7066970" y="3661832"/>
          <a:ext cx="1174750" cy="730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fld id="{5C3261E5-D642-4518-A8F1-8D5FB3CF501F}" type="TxLink">
            <a:rPr lang="en-US" sz="48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 algn="ctr"/>
            <a:t>70</a:t>
          </a:fld>
          <a:endParaRPr lang="en-US" sz="48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5</xdr:col>
      <xdr:colOff>390286</xdr:colOff>
      <xdr:row>17</xdr:row>
      <xdr:rowOff>63499</xdr:rowOff>
    </xdr:from>
    <xdr:to>
      <xdr:col>7</xdr:col>
      <xdr:colOff>337370</xdr:colOff>
      <xdr:row>21</xdr:row>
      <xdr:rowOff>31748</xdr:rowOff>
    </xdr:to>
    <xdr:sp macro="" textlink="ANALISES!AY28">
      <xdr:nvSpPr>
        <xdr:cNvPr id="22" name="CaixaDeTexto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3459453" y="3301999"/>
          <a:ext cx="1174750" cy="730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fld id="{F2306E15-EABE-488E-84BF-D71C955DD1E7}" type="TxLink">
            <a:rPr lang="en-US" sz="48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 algn="ctr"/>
            <a:t>43</a:t>
          </a:fld>
          <a:endParaRPr lang="en-US" sz="48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8</xdr:col>
      <xdr:colOff>486833</xdr:colOff>
      <xdr:row>0</xdr:row>
      <xdr:rowOff>105833</xdr:rowOff>
    </xdr:from>
    <xdr:to>
      <xdr:col>11</xdr:col>
      <xdr:colOff>52919</xdr:colOff>
      <xdr:row>3</xdr:row>
      <xdr:rowOff>21168</xdr:rowOff>
    </xdr:to>
    <xdr:sp macro="" textlink="">
      <xdr:nvSpPr>
        <xdr:cNvPr id="28" name="CaixaDeTexto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 txBox="1"/>
      </xdr:nvSpPr>
      <xdr:spPr>
        <a:xfrm>
          <a:off x="5397500" y="105833"/>
          <a:ext cx="1407586" cy="4868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US" sz="12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t>TÓQUIO - 2020</a:t>
          </a:r>
        </a:p>
      </xdr:txBody>
    </xdr:sp>
    <xdr:clientData/>
  </xdr:twoCellAnchor>
  <xdr:twoCellAnchor>
    <xdr:from>
      <xdr:col>10</xdr:col>
      <xdr:colOff>603250</xdr:colOff>
      <xdr:row>0</xdr:row>
      <xdr:rowOff>63500</xdr:rowOff>
    </xdr:from>
    <xdr:to>
      <xdr:col>14</xdr:col>
      <xdr:colOff>158750</xdr:colOff>
      <xdr:row>2</xdr:row>
      <xdr:rowOff>158750</xdr:rowOff>
    </xdr:to>
    <xdr:sp macro="" textlink="">
      <xdr:nvSpPr>
        <xdr:cNvPr id="29" name="CaixaDeTexto 2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 txBox="1"/>
      </xdr:nvSpPr>
      <xdr:spPr>
        <a:xfrm>
          <a:off x="6741583" y="63500"/>
          <a:ext cx="2010834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US" sz="12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t>DESEMPENHO BRASIL TÓQUIO - 2020</a:t>
          </a:r>
        </a:p>
      </xdr:txBody>
    </xdr:sp>
    <xdr:clientData/>
  </xdr:twoCellAnchor>
  <xdr:twoCellAnchor>
    <xdr:from>
      <xdr:col>0</xdr:col>
      <xdr:colOff>205315</xdr:colOff>
      <xdr:row>31</xdr:row>
      <xdr:rowOff>14817</xdr:rowOff>
    </xdr:from>
    <xdr:to>
      <xdr:col>4</xdr:col>
      <xdr:colOff>264583</xdr:colOff>
      <xdr:row>32</xdr:row>
      <xdr:rowOff>152399</xdr:rowOff>
    </xdr:to>
    <xdr:sp macro="" textlink="">
      <xdr:nvSpPr>
        <xdr:cNvPr id="33" name="CaixaDeTexto 32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 txBox="1"/>
      </xdr:nvSpPr>
      <xdr:spPr>
        <a:xfrm>
          <a:off x="205315" y="5920317"/>
          <a:ext cx="2514601" cy="3280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t>DELEGAÇÃO BRASILEIRA</a:t>
          </a:r>
        </a:p>
      </xdr:txBody>
    </xdr:sp>
    <xdr:clientData/>
  </xdr:twoCellAnchor>
  <xdr:twoCellAnchor>
    <xdr:from>
      <xdr:col>14</xdr:col>
      <xdr:colOff>255010</xdr:colOff>
      <xdr:row>0</xdr:row>
      <xdr:rowOff>63500</xdr:rowOff>
    </xdr:from>
    <xdr:to>
      <xdr:col>19</xdr:col>
      <xdr:colOff>519593</xdr:colOff>
      <xdr:row>2</xdr:row>
      <xdr:rowOff>84667</xdr:rowOff>
    </xdr:to>
    <xdr:sp macro="" textlink="">
      <xdr:nvSpPr>
        <xdr:cNvPr id="34" name="Retângulo Arredondado 3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/>
      </xdr:nvSpPr>
      <xdr:spPr>
        <a:xfrm>
          <a:off x="8848677" y="63500"/>
          <a:ext cx="3333749" cy="402167"/>
        </a:xfrm>
        <a:prstGeom prst="roundRect">
          <a:avLst/>
        </a:prstGeom>
        <a:solidFill>
          <a:srgbClr val="E7E6E6">
            <a:alpha val="50196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400">
              <a:latin typeface="Bahnschrift SemiBold" panose="020B0502040204020203" pitchFamily="34" charset="0"/>
            </a:rPr>
            <a:t>HISTÓRICO</a:t>
          </a:r>
          <a:r>
            <a:rPr lang="pt-BR" sz="2400" baseline="0">
              <a:latin typeface="Bahnschrift SemiBold" panose="020B0502040204020203" pitchFamily="34" charset="0"/>
            </a:rPr>
            <a:t> BRASIL</a:t>
          </a:r>
          <a:endParaRPr lang="pt-BR" sz="2400">
            <a:latin typeface="Bahnschrift SemiBold" panose="020B0502040204020203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209550</xdr:colOff>
      <xdr:row>13</xdr:row>
      <xdr:rowOff>66675</xdr:rowOff>
    </xdr:to>
    <xdr:pic>
      <xdr:nvPicPr>
        <xdr:cNvPr id="34" name="Picture 10" descr="resultado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" r="19686" b="55426"/>
        <a:stretch/>
      </xdr:blipFill>
      <xdr:spPr bwMode="auto">
        <a:xfrm>
          <a:off x="0" y="0"/>
          <a:ext cx="12620625" cy="2543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238124</xdr:colOff>
      <xdr:row>0</xdr:row>
      <xdr:rowOff>0</xdr:rowOff>
    </xdr:from>
    <xdr:to>
      <xdr:col>19</xdr:col>
      <xdr:colOff>209549</xdr:colOff>
      <xdr:row>25</xdr:row>
      <xdr:rowOff>76199</xdr:rowOff>
    </xdr:to>
    <xdr:pic>
      <xdr:nvPicPr>
        <xdr:cNvPr id="7" name="Picture 10" descr="resultado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351" r="19686"/>
        <a:stretch/>
      </xdr:blipFill>
      <xdr:spPr bwMode="auto">
        <a:xfrm>
          <a:off x="3505199" y="0"/>
          <a:ext cx="9115425" cy="5743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209550</xdr:colOff>
      <xdr:row>4</xdr:row>
      <xdr:rowOff>161925</xdr:rowOff>
    </xdr:from>
    <xdr:to>
      <xdr:col>19</xdr:col>
      <xdr:colOff>142876</xdr:colOff>
      <xdr:row>25</xdr:row>
      <xdr:rowOff>0</xdr:rowOff>
    </xdr:to>
    <xdr:sp macro="" textlink="">
      <xdr:nvSpPr>
        <xdr:cNvPr id="58" name="Retângulo Arredondado 57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SpPr/>
      </xdr:nvSpPr>
      <xdr:spPr>
        <a:xfrm>
          <a:off x="8963025" y="923925"/>
          <a:ext cx="3590926" cy="4743450"/>
        </a:xfrm>
        <a:prstGeom prst="roundRect">
          <a:avLst>
            <a:gd name="adj" fmla="val 2326"/>
          </a:avLst>
        </a:prstGeom>
        <a:solidFill>
          <a:schemeClr val="bg1">
            <a:alpha val="67843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17</xdr:col>
      <xdr:colOff>0</xdr:colOff>
      <xdr:row>28</xdr:row>
      <xdr:rowOff>0</xdr:rowOff>
    </xdr:from>
    <xdr:to>
      <xdr:col>17</xdr:col>
      <xdr:colOff>304800</xdr:colOff>
      <xdr:row>29</xdr:row>
      <xdr:rowOff>114300</xdr:rowOff>
    </xdr:to>
    <xdr:sp macro="" textlink="">
      <xdr:nvSpPr>
        <xdr:cNvPr id="8193" name="AutoShape 1" descr="Cartazes oficiais dos Jogos de Tóquio 2020 são apresentados | Agência Brasil">
          <a:extLst>
            <a:ext uri="{FF2B5EF4-FFF2-40B4-BE49-F238E27FC236}">
              <a16:creationId xmlns:a16="http://schemas.microsoft.com/office/drawing/2014/main" id="{00000000-0008-0000-0700-00000120000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3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114300</xdr:rowOff>
    </xdr:to>
    <xdr:sp macro="" textlink="">
      <xdr:nvSpPr>
        <xdr:cNvPr id="8194" name="AutoShape 2" descr="Cartazes oficiais dos Jogos de Tóquio 2020 são apresentados | Agência Brasil">
          <a:extLst>
            <a:ext uri="{FF2B5EF4-FFF2-40B4-BE49-F238E27FC236}">
              <a16:creationId xmlns:a16="http://schemas.microsoft.com/office/drawing/2014/main" id="{00000000-0008-0000-0700-00000220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590550</xdr:colOff>
      <xdr:row>0</xdr:row>
      <xdr:rowOff>104775</xdr:rowOff>
    </xdr:from>
    <xdr:to>
      <xdr:col>2</xdr:col>
      <xdr:colOff>1002534</xdr:colOff>
      <xdr:row>12</xdr:row>
      <xdr:rowOff>123825</xdr:rowOff>
    </xdr:to>
    <xdr:pic>
      <xdr:nvPicPr>
        <xdr:cNvPr id="5" name="Picture 16" descr="Globo saúda os Jogos Olímpicos de Tóquio 2020 | novidades | Rede Globo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677" r="30801"/>
        <a:stretch/>
      </xdr:blipFill>
      <xdr:spPr bwMode="auto">
        <a:xfrm>
          <a:off x="590550" y="104775"/>
          <a:ext cx="1659759" cy="2305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542926</xdr:colOff>
      <xdr:row>4</xdr:row>
      <xdr:rowOff>161925</xdr:rowOff>
    </xdr:from>
    <xdr:to>
      <xdr:col>13</xdr:col>
      <xdr:colOff>66676</xdr:colOff>
      <xdr:row>25</xdr:row>
      <xdr:rowOff>0</xdr:rowOff>
    </xdr:to>
    <xdr:sp macro="" textlink="">
      <xdr:nvSpPr>
        <xdr:cNvPr id="11" name="Retângulo Arredondado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/>
      </xdr:nvSpPr>
      <xdr:spPr>
        <a:xfrm>
          <a:off x="3200401" y="923925"/>
          <a:ext cx="5619750" cy="4743450"/>
        </a:xfrm>
        <a:prstGeom prst="roundRect">
          <a:avLst>
            <a:gd name="adj" fmla="val 2326"/>
          </a:avLst>
        </a:prstGeom>
        <a:solidFill>
          <a:schemeClr val="bg1">
            <a:alpha val="67843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14</xdr:col>
      <xdr:colOff>419100</xdr:colOff>
      <xdr:row>0</xdr:row>
      <xdr:rowOff>156633</xdr:rowOff>
    </xdr:from>
    <xdr:to>
      <xdr:col>16</xdr:col>
      <xdr:colOff>607486</xdr:colOff>
      <xdr:row>3</xdr:row>
      <xdr:rowOff>71968</xdr:rowOff>
    </xdr:to>
    <xdr:sp macro="" textlink="">
      <xdr:nvSpPr>
        <xdr:cNvPr id="12" name="CaixaDeTexto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 txBox="1"/>
      </xdr:nvSpPr>
      <xdr:spPr>
        <a:xfrm>
          <a:off x="9782175" y="156633"/>
          <a:ext cx="1407586" cy="4868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US" sz="12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t>TÓQUIO - 2020</a:t>
          </a:r>
        </a:p>
      </xdr:txBody>
    </xdr:sp>
    <xdr:clientData/>
  </xdr:twoCellAnchor>
  <xdr:twoCellAnchor>
    <xdr:from>
      <xdr:col>3</xdr:col>
      <xdr:colOff>561974</xdr:colOff>
      <xdr:row>2</xdr:row>
      <xdr:rowOff>175683</xdr:rowOff>
    </xdr:from>
    <xdr:to>
      <xdr:col>8</xdr:col>
      <xdr:colOff>9525</xdr:colOff>
      <xdr:row>5</xdr:row>
      <xdr:rowOff>91018</xdr:rowOff>
    </xdr:to>
    <xdr:sp macro="" textlink="">
      <xdr:nvSpPr>
        <xdr:cNvPr id="15" name="CaixaDeTexto 1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 txBox="1"/>
      </xdr:nvSpPr>
      <xdr:spPr>
        <a:xfrm>
          <a:off x="1781174" y="556683"/>
          <a:ext cx="2495551" cy="4868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US" sz="20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t>BRASIL EM TÓQUIO</a:t>
          </a:r>
        </a:p>
      </xdr:txBody>
    </xdr:sp>
    <xdr:clientData/>
  </xdr:twoCellAnchor>
  <xdr:twoCellAnchor>
    <xdr:from>
      <xdr:col>17</xdr:col>
      <xdr:colOff>438150</xdr:colOff>
      <xdr:row>8</xdr:row>
      <xdr:rowOff>29632</xdr:rowOff>
    </xdr:from>
    <xdr:to>
      <xdr:col>19</xdr:col>
      <xdr:colOff>256117</xdr:colOff>
      <xdr:row>9</xdr:row>
      <xdr:rowOff>167214</xdr:rowOff>
    </xdr:to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 txBox="1"/>
      </xdr:nvSpPr>
      <xdr:spPr>
        <a:xfrm>
          <a:off x="11630025" y="1553632"/>
          <a:ext cx="1037167" cy="3280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t>ATLETAS</a:t>
          </a:r>
        </a:p>
      </xdr:txBody>
    </xdr:sp>
    <xdr:clientData/>
  </xdr:twoCellAnchor>
  <xdr:twoCellAnchor editAs="oneCell">
    <xdr:from>
      <xdr:col>13</xdr:col>
      <xdr:colOff>504825</xdr:colOff>
      <xdr:row>5</xdr:row>
      <xdr:rowOff>23494</xdr:rowOff>
    </xdr:from>
    <xdr:to>
      <xdr:col>17</xdr:col>
      <xdr:colOff>314325</xdr:colOff>
      <xdr:row>13</xdr:row>
      <xdr:rowOff>103933</xdr:rowOff>
    </xdr:to>
    <xdr:pic>
      <xdr:nvPicPr>
        <xdr:cNvPr id="17" name="Picture 2" descr="Ícone Do Homem E Da Mulher - Avatar Ilustração do Vetor - Ilustração de  pessoa, mulher: 4106786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58300" y="975994"/>
          <a:ext cx="2247900" cy="1604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406401</xdr:colOff>
      <xdr:row>4</xdr:row>
      <xdr:rowOff>114300</xdr:rowOff>
    </xdr:from>
    <xdr:to>
      <xdr:col>19</xdr:col>
      <xdr:colOff>304801</xdr:colOff>
      <xdr:row>8</xdr:row>
      <xdr:rowOff>82549</xdr:rowOff>
    </xdr:to>
    <xdr:sp macro="" textlink="ANALISES!BL12">
      <xdr:nvSpPr>
        <xdr:cNvPr id="18" name="CaixaDeTexto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 txBox="1"/>
      </xdr:nvSpPr>
      <xdr:spPr>
        <a:xfrm>
          <a:off x="11598276" y="876300"/>
          <a:ext cx="1117600" cy="730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l"/>
          <a:fld id="{3ED02A58-914A-40D7-96EE-9C8A8DBFB751}" type="TxLink">
            <a:rPr lang="en-US" sz="48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 algn="l"/>
            <a:t>319</a:t>
          </a:fld>
          <a:endParaRPr lang="en-US" sz="48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13</xdr:col>
      <xdr:colOff>525989</xdr:colOff>
      <xdr:row>13</xdr:row>
      <xdr:rowOff>44451</xdr:rowOff>
    </xdr:from>
    <xdr:to>
      <xdr:col>15</xdr:col>
      <xdr:colOff>418040</xdr:colOff>
      <xdr:row>15</xdr:row>
      <xdr:rowOff>44450</xdr:rowOff>
    </xdr:to>
    <xdr:sp macro="" textlink="ANALISES!BK12">
      <xdr:nvSpPr>
        <xdr:cNvPr id="19" name="CaixaDeTexto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 txBox="1"/>
      </xdr:nvSpPr>
      <xdr:spPr>
        <a:xfrm>
          <a:off x="9279464" y="2520951"/>
          <a:ext cx="1111251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fld id="{EA50FE72-1B31-4AAC-82D7-06B87385D186}" type="TxLink">
            <a:rPr lang="en-US" sz="18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 algn="ctr"/>
            <a:t>168</a:t>
          </a:fld>
          <a:endParaRPr lang="en-US" sz="18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15</xdr:col>
      <xdr:colOff>412749</xdr:colOff>
      <xdr:row>13</xdr:row>
      <xdr:rowOff>33867</xdr:rowOff>
    </xdr:from>
    <xdr:to>
      <xdr:col>17</xdr:col>
      <xdr:colOff>273049</xdr:colOff>
      <xdr:row>15</xdr:row>
      <xdr:rowOff>71967</xdr:rowOff>
    </xdr:to>
    <xdr:sp macro="" textlink="ANALISES!BJ12">
      <xdr:nvSpPr>
        <xdr:cNvPr id="20" name="CaixaDeTexto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 txBox="1"/>
      </xdr:nvSpPr>
      <xdr:spPr>
        <a:xfrm>
          <a:off x="10385424" y="2510367"/>
          <a:ext cx="1079500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fld id="{C8EC64A1-5481-4001-8292-5C7A84EFFC80}" type="TxLink">
            <a:rPr lang="en-US" sz="18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 algn="ctr"/>
            <a:t>151</a:t>
          </a:fld>
          <a:endParaRPr lang="en-US" sz="18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13</xdr:col>
      <xdr:colOff>525989</xdr:colOff>
      <xdr:row>15</xdr:row>
      <xdr:rowOff>44452</xdr:rowOff>
    </xdr:from>
    <xdr:to>
      <xdr:col>15</xdr:col>
      <xdr:colOff>418040</xdr:colOff>
      <xdr:row>16</xdr:row>
      <xdr:rowOff>295276</xdr:rowOff>
    </xdr:to>
    <xdr:sp macro="" textlink="ANALISES!BN12">
      <xdr:nvSpPr>
        <xdr:cNvPr id="21" name="CaixaDeTexto 20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 txBox="1"/>
      </xdr:nvSpPr>
      <xdr:spPr>
        <a:xfrm>
          <a:off x="9279464" y="2901952"/>
          <a:ext cx="1111251" cy="441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fld id="{B1D128EA-AFDC-4444-8AF3-B74D6711FE7C}" type="TxLink">
            <a:rPr lang="en-US" sz="18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 algn="ctr"/>
            <a:t>52,7%</a:t>
          </a:fld>
          <a:endParaRPr lang="en-US" sz="18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15</xdr:col>
      <xdr:colOff>412749</xdr:colOff>
      <xdr:row>15</xdr:row>
      <xdr:rowOff>33867</xdr:rowOff>
    </xdr:from>
    <xdr:to>
      <xdr:col>17</xdr:col>
      <xdr:colOff>273049</xdr:colOff>
      <xdr:row>16</xdr:row>
      <xdr:rowOff>285750</xdr:rowOff>
    </xdr:to>
    <xdr:sp macro="" textlink="ANALISES!BM12">
      <xdr:nvSpPr>
        <xdr:cNvPr id="22" name="CaixaDeTexto 2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 txBox="1"/>
      </xdr:nvSpPr>
      <xdr:spPr>
        <a:xfrm>
          <a:off x="10385424" y="2891367"/>
          <a:ext cx="1079500" cy="4423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fld id="{B4CDF77F-C6AC-4F7E-956A-1DC9259BFFF1}" type="TxLink">
            <a:rPr lang="en-US" sz="18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 algn="ctr"/>
            <a:t>47,3%</a:t>
          </a:fld>
          <a:endParaRPr lang="en-US" sz="18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 editAs="oneCell">
    <xdr:from>
      <xdr:col>13</xdr:col>
      <xdr:colOff>447675</xdr:colOff>
      <xdr:row>16</xdr:row>
      <xdr:rowOff>561975</xdr:rowOff>
    </xdr:from>
    <xdr:to>
      <xdr:col>18</xdr:col>
      <xdr:colOff>581024</xdr:colOff>
      <xdr:row>21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3" name="Esporte 1">
              <a:extLst>
                <a:ext uri="{FF2B5EF4-FFF2-40B4-BE49-F238E27FC236}">
                  <a16:creationId xmlns:a16="http://schemas.microsoft.com/office/drawing/2014/main" id="{00000000-0008-0000-0700-00001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sport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201150" y="3609975"/>
              <a:ext cx="3181349" cy="15621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uma segmentação de dados. Segmentações de dados têm suporte no Excel 2010 ou versões posteriores.
\Se a forma tiver sido modificada em uma versão anterior do Excel, ou se a pasta de trabalho tiver sido salva no Excel 2003 ou versões anteriores, a segmentação de dados não poderá ser usada.</a:t>
              </a:r>
            </a:p>
          </xdr:txBody>
        </xdr:sp>
      </mc:Fallback>
    </mc:AlternateContent>
    <xdr:clientData/>
  </xdr:twoCellAnchor>
  <xdr:twoCellAnchor editAs="oneCell">
    <xdr:from>
      <xdr:col>8</xdr:col>
      <xdr:colOff>9525</xdr:colOff>
      <xdr:row>11</xdr:row>
      <xdr:rowOff>133351</xdr:rowOff>
    </xdr:from>
    <xdr:to>
      <xdr:col>12</xdr:col>
      <xdr:colOff>352425</xdr:colOff>
      <xdr:row>21</xdr:row>
      <xdr:rowOff>92201</xdr:rowOff>
    </xdr:to>
    <xdr:pic>
      <xdr:nvPicPr>
        <xdr:cNvPr id="6" name="Imagem 5" descr="Millions of PNG Images, Backgrounds and Vectors for Free Download | Pngtree  | Brazil art, Brazil flag, Brazil wallpaper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6F6F6"/>
            </a:clrFrom>
            <a:clrTo>
              <a:srgbClr val="F6F6F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2228851"/>
          <a:ext cx="2781300" cy="289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1333499</xdr:colOff>
      <xdr:row>9</xdr:row>
      <xdr:rowOff>76201</xdr:rowOff>
    </xdr:from>
    <xdr:to>
      <xdr:col>10</xdr:col>
      <xdr:colOff>400050</xdr:colOff>
      <xdr:row>24</xdr:row>
      <xdr:rowOff>142875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4</xdr:col>
      <xdr:colOff>47625</xdr:colOff>
      <xdr:row>5</xdr:row>
      <xdr:rowOff>104775</xdr:rowOff>
    </xdr:from>
    <xdr:to>
      <xdr:col>7</xdr:col>
      <xdr:colOff>47625</xdr:colOff>
      <xdr:row>9</xdr:row>
      <xdr:rowOff>85724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5" name="genero 1">
              <a:extLst>
                <a:ext uri="{FF2B5EF4-FFF2-40B4-BE49-F238E27FC236}">
                  <a16:creationId xmlns:a16="http://schemas.microsoft.com/office/drawing/2014/main" id="{00000000-0008-0000-0700-000019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gener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314700" y="1057275"/>
              <a:ext cx="1828800" cy="74294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uma segmentação de dados. Segmentações de dados têm suporte no Excel 2010 ou versões posteriores.
\Se a forma tiver sido modificada em uma versão anterior do Excel, ou se a pasta de trabalho tiver sido salva no Excel 2003 ou versões anteriores, a segmentação de dados não poderá ser usada.</a:t>
              </a:r>
            </a:p>
          </xdr:txBody>
        </xdr:sp>
      </mc:Fallback>
    </mc:AlternateContent>
    <xdr:clientData/>
  </xdr:twoCellAnchor>
  <xdr:twoCellAnchor editAs="oneCell">
    <xdr:from>
      <xdr:col>10</xdr:col>
      <xdr:colOff>161926</xdr:colOff>
      <xdr:row>4</xdr:row>
      <xdr:rowOff>171450</xdr:rowOff>
    </xdr:from>
    <xdr:to>
      <xdr:col>12</xdr:col>
      <xdr:colOff>106434</xdr:colOff>
      <xdr:row>9</xdr:row>
      <xdr:rowOff>114300</xdr:rowOff>
    </xdr:to>
    <xdr:pic>
      <xdr:nvPicPr>
        <xdr:cNvPr id="26" name="Picture 4" descr="Vetores de Conjunto De Medalhas De Ouro Prata E Bronze Primeiro Segundo E  Terceiro Lugar Ou Prêmio Medalhas Ícone Plana No Conceito Moderno De Design  De Cores Em Fundo Branco Isolado Vetor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43173" r="65755" b="12888"/>
        <a:stretch/>
      </xdr:blipFill>
      <xdr:spPr bwMode="auto">
        <a:xfrm>
          <a:off x="7086601" y="933450"/>
          <a:ext cx="1163708" cy="895350"/>
        </a:xfrm>
        <a:prstGeom prst="ellipse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6</xdr:row>
      <xdr:rowOff>111702</xdr:rowOff>
    </xdr:from>
    <xdr:to>
      <xdr:col>10</xdr:col>
      <xdr:colOff>381000</xdr:colOff>
      <xdr:row>10</xdr:row>
      <xdr:rowOff>89080</xdr:rowOff>
    </xdr:to>
    <xdr:pic>
      <xdr:nvPicPr>
        <xdr:cNvPr id="27" name="Picture 4" descr="Vetores de Conjunto De Medalhas De Ouro Prata E Bronze Primeiro Segundo E  Terceiro Lugar Ou Prêmio Medalhas Ícone Plana No Conceito Moderno De Design  De Cores Em Fundo Branco Isolado Vetor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940" t="43696" r="33856" b="12887"/>
        <a:stretch/>
      </xdr:blipFill>
      <xdr:spPr bwMode="auto">
        <a:xfrm>
          <a:off x="6362700" y="1254702"/>
          <a:ext cx="942975" cy="739378"/>
        </a:xfrm>
        <a:prstGeom prst="ellipse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418316</xdr:colOff>
      <xdr:row>7</xdr:row>
      <xdr:rowOff>60769</xdr:rowOff>
    </xdr:from>
    <xdr:to>
      <xdr:col>13</xdr:col>
      <xdr:colOff>142875</xdr:colOff>
      <xdr:row>11</xdr:row>
      <xdr:rowOff>47622</xdr:rowOff>
    </xdr:to>
    <xdr:pic>
      <xdr:nvPicPr>
        <xdr:cNvPr id="28" name="Picture 4" descr="Vetores de Conjunto De Medalhas De Ouro Prata E Bronze Primeiro Segundo E  Terceiro Lugar Ou Prêmio Medalhas Ícone Plana No Conceito Moderno De Design  De Cores Em Fundo Branco Isolado Vetor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889" t="42018" r="1033" b="12887"/>
        <a:stretch/>
      </xdr:blipFill>
      <xdr:spPr bwMode="auto">
        <a:xfrm>
          <a:off x="7952591" y="1394269"/>
          <a:ext cx="943759" cy="748853"/>
        </a:xfrm>
        <a:prstGeom prst="ellipse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323850</xdr:colOff>
      <xdr:row>10</xdr:row>
      <xdr:rowOff>0</xdr:rowOff>
    </xdr:from>
    <xdr:to>
      <xdr:col>10</xdr:col>
      <xdr:colOff>190500</xdr:colOff>
      <xdr:row>12</xdr:row>
      <xdr:rowOff>47625</xdr:rowOff>
    </xdr:to>
    <xdr:sp macro="" textlink="ANALISES!BY21">
      <xdr:nvSpPr>
        <xdr:cNvPr id="29" name="CaixaDeTexto 28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SpPr txBox="1"/>
      </xdr:nvSpPr>
      <xdr:spPr>
        <a:xfrm>
          <a:off x="6638925" y="1905000"/>
          <a:ext cx="476250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fld id="{80240B3F-4447-47B3-8371-89347F26CB15}" type="TxLink">
            <a:rPr lang="en-US" sz="20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 algn="ctr"/>
            <a:t>6</a:t>
          </a:fld>
          <a:endParaRPr lang="en-US" sz="20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10</xdr:col>
      <xdr:colOff>466725</xdr:colOff>
      <xdr:row>8</xdr:row>
      <xdr:rowOff>152401</xdr:rowOff>
    </xdr:from>
    <xdr:to>
      <xdr:col>11</xdr:col>
      <xdr:colOff>466725</xdr:colOff>
      <xdr:row>11</xdr:row>
      <xdr:rowOff>9525</xdr:rowOff>
    </xdr:to>
    <xdr:sp macro="" textlink="ANALISES!BZ21">
      <xdr:nvSpPr>
        <xdr:cNvPr id="30" name="CaixaDeTexto 29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SpPr txBox="1"/>
      </xdr:nvSpPr>
      <xdr:spPr>
        <a:xfrm>
          <a:off x="7391400" y="1676401"/>
          <a:ext cx="609600" cy="4286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fld id="{1AFF9C02-5F00-4205-9798-193003072CA3}" type="TxLink">
            <a:rPr lang="en-US" sz="20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 algn="ctr"/>
            <a:t>7</a:t>
          </a:fld>
          <a:endParaRPr lang="en-US" sz="20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12</xdr:col>
      <xdr:colOff>38100</xdr:colOff>
      <xdr:row>10</xdr:row>
      <xdr:rowOff>161925</xdr:rowOff>
    </xdr:from>
    <xdr:to>
      <xdr:col>12</xdr:col>
      <xdr:colOff>600075</xdr:colOff>
      <xdr:row>13</xdr:row>
      <xdr:rowOff>15874</xdr:rowOff>
    </xdr:to>
    <xdr:sp macro="" textlink="ANALISES!BX21">
      <xdr:nvSpPr>
        <xdr:cNvPr id="31" name="CaixaDeTexto 30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SpPr txBox="1"/>
      </xdr:nvSpPr>
      <xdr:spPr>
        <a:xfrm>
          <a:off x="8181975" y="2066925"/>
          <a:ext cx="561975" cy="4254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fld id="{F7F28B1E-9622-43DF-8CF7-12D0C04B549E}" type="TxLink">
            <a:rPr lang="en-US" sz="20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 algn="ctr"/>
            <a:t>8</a:t>
          </a:fld>
          <a:endParaRPr lang="en-US" sz="20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7</xdr:col>
      <xdr:colOff>9525</xdr:colOff>
      <xdr:row>7</xdr:row>
      <xdr:rowOff>135465</xdr:rowOff>
    </xdr:from>
    <xdr:to>
      <xdr:col>9</xdr:col>
      <xdr:colOff>229659</xdr:colOff>
      <xdr:row>9</xdr:row>
      <xdr:rowOff>82547</xdr:rowOff>
    </xdr:to>
    <xdr:sp macro="" textlink="">
      <xdr:nvSpPr>
        <xdr:cNvPr id="32" name="CaixaDeTexto 3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SpPr txBox="1"/>
      </xdr:nvSpPr>
      <xdr:spPr>
        <a:xfrm>
          <a:off x="3667125" y="1468965"/>
          <a:ext cx="1439334" cy="3280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t>MEDALHAS</a:t>
          </a:r>
        </a:p>
      </xdr:txBody>
    </xdr:sp>
    <xdr:clientData/>
  </xdr:twoCellAnchor>
  <xdr:twoCellAnchor>
    <xdr:from>
      <xdr:col>7</xdr:col>
      <xdr:colOff>129117</xdr:colOff>
      <xdr:row>4</xdr:row>
      <xdr:rowOff>28575</xdr:rowOff>
    </xdr:from>
    <xdr:to>
      <xdr:col>10</xdr:col>
      <xdr:colOff>364068</xdr:colOff>
      <xdr:row>7</xdr:row>
      <xdr:rowOff>187324</xdr:rowOff>
    </xdr:to>
    <xdr:sp macro="" textlink="ANALISES!CA21">
      <xdr:nvSpPr>
        <xdr:cNvPr id="33" name="CaixaDeTexto 3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SpPr txBox="1"/>
      </xdr:nvSpPr>
      <xdr:spPr>
        <a:xfrm>
          <a:off x="3786717" y="790575"/>
          <a:ext cx="2063751" cy="730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l"/>
          <a:fld id="{462E40BE-AD90-4936-A583-A363688BCC78}" type="TxLink">
            <a:rPr lang="en-US" sz="48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 algn="l"/>
            <a:t>21</a:t>
          </a:fld>
          <a:endParaRPr lang="en-US" sz="48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95248</xdr:rowOff>
        </xdr:from>
        <xdr:to>
          <xdr:col>1</xdr:col>
          <xdr:colOff>419099</xdr:colOff>
          <xdr:row>16</xdr:row>
          <xdr:rowOff>962179</xdr:rowOff>
        </xdr:to>
        <xdr:pic>
          <xdr:nvPicPr>
            <xdr:cNvPr id="43" name="Imagem 42">
              <a:extLst>
                <a:ext uri="{FF2B5EF4-FFF2-40B4-BE49-F238E27FC236}">
                  <a16:creationId xmlns:a16="http://schemas.microsoft.com/office/drawing/2014/main" id="{00000000-0008-0000-0700-00002B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Medalha" spid="_x0000_s8230"/>
                </a:ext>
              </a:extLst>
            </xdr:cNvPicPr>
          </xdr:nvPicPr>
          <xdr:blipFill rotWithShape="1">
            <a:blip xmlns:r="http://schemas.openxmlformats.org/officeDocument/2006/relationships" r:embed="rId8">
              <a:clrChange>
                <a:clrFrom>
                  <a:srgbClr val="000000"/>
                </a:clrFrom>
                <a:clrTo>
                  <a:srgbClr val="000000">
                    <a:alpha val="0"/>
                  </a:srgbClr>
                </a:clrTo>
              </a:clrChange>
            </a:blip>
            <a:srcRect l="5556" t="4724" r="5556" b="2362"/>
            <a:stretch>
              <a:fillRect/>
            </a:stretch>
          </xdr:blipFill>
          <xdr:spPr bwMode="auto">
            <a:xfrm>
              <a:off x="0" y="2952748"/>
              <a:ext cx="1057274" cy="1057431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409575</xdr:colOff>
          <xdr:row>15</xdr:row>
          <xdr:rowOff>123824</xdr:rowOff>
        </xdr:from>
        <xdr:to>
          <xdr:col>3</xdr:col>
          <xdr:colOff>457200</xdr:colOff>
          <xdr:row>17</xdr:row>
          <xdr:rowOff>171450</xdr:rowOff>
        </xdr:to>
        <xdr:pic>
          <xdr:nvPicPr>
            <xdr:cNvPr id="44" name="Imagem 43">
              <a:extLst>
                <a:ext uri="{FF2B5EF4-FFF2-40B4-BE49-F238E27FC236}">
                  <a16:creationId xmlns:a16="http://schemas.microsoft.com/office/drawing/2014/main" id="{00000000-0008-0000-0700-00002C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Atleta" spid="_x0000_s8231"/>
                </a:ext>
              </a:extLst>
            </xdr:cNvPicPr>
          </xdr:nvPicPr>
          <xdr:blipFill rotWithShape="1">
            <a:blip xmlns:r="http://schemas.openxmlformats.org/officeDocument/2006/relationships" r:embed="rId9">
              <a:clrChange>
                <a:clrFrom>
                  <a:srgbClr val="000000"/>
                </a:clrFrom>
                <a:clrTo>
                  <a:srgbClr val="000000">
                    <a:alpha val="0"/>
                  </a:srgbClr>
                </a:clrTo>
              </a:clrChange>
            </a:blip>
            <a:srcRect l="1348" t="1418" r="2467" b="992"/>
            <a:stretch>
              <a:fillRect/>
            </a:stretch>
          </xdr:blipFill>
          <xdr:spPr bwMode="auto">
            <a:xfrm>
              <a:off x="1047750" y="2981324"/>
              <a:ext cx="2066925" cy="1457326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152399</xdr:colOff>
          <xdr:row>13</xdr:row>
          <xdr:rowOff>104775</xdr:rowOff>
        </xdr:from>
        <xdr:to>
          <xdr:col>3</xdr:col>
          <xdr:colOff>428625</xdr:colOff>
          <xdr:row>15</xdr:row>
          <xdr:rowOff>19050</xdr:rowOff>
        </xdr:to>
        <xdr:sp macro="" textlink="">
          <xdr:nvSpPr>
            <xdr:cNvPr id="8208" name="Drop Down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7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276225</xdr:colOff>
      <xdr:row>18</xdr:row>
      <xdr:rowOff>106890</xdr:rowOff>
    </xdr:from>
    <xdr:to>
      <xdr:col>2</xdr:col>
      <xdr:colOff>942975</xdr:colOff>
      <xdr:row>20</xdr:row>
      <xdr:rowOff>28575</xdr:rowOff>
    </xdr:to>
    <xdr:sp macro="" textlink="BASE_IMAGENS!M4">
      <xdr:nvSpPr>
        <xdr:cNvPr id="56" name="CaixaDeTexto 55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SpPr txBox="1"/>
      </xdr:nvSpPr>
      <xdr:spPr>
        <a:xfrm>
          <a:off x="914400" y="4564590"/>
          <a:ext cx="1276350" cy="30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fld id="{5E90204B-2AE4-4267-9682-220B2F44A85C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 algn="ctr"/>
            <a:t>É Prata!!!!</a:t>
          </a:fld>
          <a:endParaRPr lang="en-US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0</xdr:col>
      <xdr:colOff>333374</xdr:colOff>
      <xdr:row>20</xdr:row>
      <xdr:rowOff>106890</xdr:rowOff>
    </xdr:from>
    <xdr:to>
      <xdr:col>3</xdr:col>
      <xdr:colOff>161925</xdr:colOff>
      <xdr:row>24</xdr:row>
      <xdr:rowOff>28575</xdr:rowOff>
    </xdr:to>
    <xdr:sp macro="" textlink="BASE_IMAGENS!H4">
      <xdr:nvSpPr>
        <xdr:cNvPr id="57" name="CaixaDeTexto 56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SpPr txBox="1"/>
      </xdr:nvSpPr>
      <xdr:spPr>
        <a:xfrm>
          <a:off x="333374" y="4945590"/>
          <a:ext cx="2486026" cy="683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fld id="{4F7A404B-06BB-4851-96BB-E09D7C724236}" type="TxLink">
            <a:rPr lang="en-US" sz="14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pPr marL="0" indent="0" algn="ctr"/>
            <a:t>Boxe Femino até 60Kg</a:t>
          </a:fld>
          <a:endParaRPr lang="en-US" sz="14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16</xdr:col>
      <xdr:colOff>438150</xdr:colOff>
      <xdr:row>0</xdr:row>
      <xdr:rowOff>114300</xdr:rowOff>
    </xdr:from>
    <xdr:to>
      <xdr:col>19</xdr:col>
      <xdr:colOff>16936</xdr:colOff>
      <xdr:row>3</xdr:row>
      <xdr:rowOff>29635</xdr:rowOff>
    </xdr:to>
    <xdr:sp macro="" textlink="">
      <xdr:nvSpPr>
        <xdr:cNvPr id="59" name="CaixaDeTexto 5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SpPr txBox="1"/>
      </xdr:nvSpPr>
      <xdr:spPr>
        <a:xfrm>
          <a:off x="11020425" y="114300"/>
          <a:ext cx="1407586" cy="4868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US" sz="1200" b="0" i="0" u="none" strike="noStrike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t>HISTÓRICO</a:t>
          </a:r>
          <a:r>
            <a:rPr lang="en-US" sz="1200" b="0" i="0" u="none" strike="noStrike" baseline="0">
              <a:solidFill>
                <a:srgbClr val="000000"/>
              </a:solidFill>
              <a:latin typeface="Bahnschrift SemiBold" panose="020B0502040204020203" pitchFamily="34" charset="0"/>
              <a:ea typeface="+mn-ea"/>
              <a:cs typeface="Calibri"/>
            </a:rPr>
            <a:t>  BRASIL</a:t>
          </a:r>
          <a:endParaRPr lang="en-US" sz="1200" b="0" i="0" u="none" strike="noStrike">
            <a:solidFill>
              <a:srgbClr val="000000"/>
            </a:solidFill>
            <a:latin typeface="Bahnschrift SemiBold" panose="020B0502040204020203" pitchFamily="34" charset="0"/>
            <a:ea typeface="+mn-ea"/>
            <a:cs typeface="Calibri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5</xdr:row>
      <xdr:rowOff>5013</xdr:rowOff>
    </xdr:from>
    <xdr:to>
      <xdr:col>10</xdr:col>
      <xdr:colOff>23353</xdr:colOff>
      <xdr:row>5</xdr:row>
      <xdr:rowOff>1193013</xdr:rowOff>
    </xdr:to>
    <xdr:pic>
      <xdr:nvPicPr>
        <xdr:cNvPr id="2" name="Picture 6" descr="No skate, Kelvin Hoefler conquista primeira medalha do Brasil nas  Olimpíadas 2020 | olimpíadas | 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4408" y="957513"/>
          <a:ext cx="1777958" cy="118800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581025</xdr:colOff>
      <xdr:row>5</xdr:row>
      <xdr:rowOff>1160547</xdr:rowOff>
    </xdr:from>
    <xdr:to>
      <xdr:col>10</xdr:col>
      <xdr:colOff>0</xdr:colOff>
      <xdr:row>6</xdr:row>
      <xdr:rowOff>1150402</xdr:rowOff>
    </xdr:to>
    <xdr:pic>
      <xdr:nvPicPr>
        <xdr:cNvPr id="3" name="Picture 18" descr="Bronze no judô! Daniel Cargnin bate israelense e ganha 2ª medalha do Brasil  - Superesportes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3828" y="2113047"/>
          <a:ext cx="1785185" cy="118800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567990</xdr:colOff>
      <xdr:row>6</xdr:row>
      <xdr:rowOff>1182102</xdr:rowOff>
    </xdr:from>
    <xdr:to>
      <xdr:col>10</xdr:col>
      <xdr:colOff>5013</xdr:colOff>
      <xdr:row>7</xdr:row>
      <xdr:rowOff>1171958</xdr:rowOff>
    </xdr:to>
    <xdr:pic>
      <xdr:nvPicPr>
        <xdr:cNvPr id="4" name="Picture 8" descr="Efeito Olimpíadas: medalhas brasileiras fazem vendas no e-commerce  aumentarem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0793" y="3332747"/>
          <a:ext cx="1803233" cy="118800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599574</xdr:colOff>
      <xdr:row>8</xdr:row>
      <xdr:rowOff>3008</xdr:rowOff>
    </xdr:from>
    <xdr:to>
      <xdr:col>10</xdr:col>
      <xdr:colOff>15364</xdr:colOff>
      <xdr:row>8</xdr:row>
      <xdr:rowOff>1191008</xdr:rowOff>
    </xdr:to>
    <xdr:pic>
      <xdr:nvPicPr>
        <xdr:cNvPr id="5" name="Picture 30" descr="Fernando Scheffer surpreende com bronze na natação: &amp;quot;Parece que estou  sonhando&amp;quot; | olimpíadas | ge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2377" y="4549942"/>
          <a:ext cx="1782000" cy="118800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19049</xdr:colOff>
      <xdr:row>9</xdr:row>
      <xdr:rowOff>9525</xdr:rowOff>
    </xdr:from>
    <xdr:to>
      <xdr:col>10</xdr:col>
      <xdr:colOff>5013</xdr:colOff>
      <xdr:row>9</xdr:row>
      <xdr:rowOff>1197525</xdr:rowOff>
    </xdr:to>
    <xdr:pic>
      <xdr:nvPicPr>
        <xdr:cNvPr id="6" name="Picture 20" descr="Ítalo Ferreira conquista a primeira medalha de ouro do Brasil nas  Olimpíadas - Blog da Floresta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3457" y="5754604"/>
          <a:ext cx="1740569" cy="118800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604586</xdr:colOff>
      <xdr:row>9</xdr:row>
      <xdr:rowOff>1178594</xdr:rowOff>
    </xdr:from>
    <xdr:to>
      <xdr:col>10</xdr:col>
      <xdr:colOff>5013</xdr:colOff>
      <xdr:row>10</xdr:row>
      <xdr:rowOff>1168449</xdr:rowOff>
    </xdr:to>
    <xdr:pic>
      <xdr:nvPicPr>
        <xdr:cNvPr id="7" name="Picture 16" descr="Mayra Aguiar imobiliza coreana, fatura medalha de bronze no judô e faz  história na Tóquio-2020 | Jovem Pan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475"/>
        <a:stretch/>
      </xdr:blipFill>
      <xdr:spPr bwMode="auto">
        <a:xfrm>
          <a:off x="7387389" y="6923673"/>
          <a:ext cx="1766637" cy="118800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593056</xdr:colOff>
      <xdr:row>10</xdr:row>
      <xdr:rowOff>1169066</xdr:rowOff>
    </xdr:from>
    <xdr:to>
      <xdr:col>10</xdr:col>
      <xdr:colOff>6133</xdr:colOff>
      <xdr:row>12</xdr:row>
      <xdr:rowOff>20052</xdr:rowOff>
    </xdr:to>
    <xdr:pic>
      <xdr:nvPicPr>
        <xdr:cNvPr id="8" name="Picture 4" descr="Rebeca Andrade conquista inédita prata para o Brasil na ginástica das  Olimpíadas | olimpíadas | ge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5859" y="8112290"/>
          <a:ext cx="1779287" cy="12472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</xdr:colOff>
      <xdr:row>12</xdr:row>
      <xdr:rowOff>47624</xdr:rowOff>
    </xdr:from>
    <xdr:to>
      <xdr:col>10</xdr:col>
      <xdr:colOff>37598</xdr:colOff>
      <xdr:row>12</xdr:row>
      <xdr:rowOff>1193131</xdr:rowOff>
    </xdr:to>
    <xdr:pic>
      <xdr:nvPicPr>
        <xdr:cNvPr id="9" name="Picture 32" descr="Luisa Stefani destaca emoções após receber a medalha de bronze do tênis em  Tóquio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69" r="11893"/>
        <a:stretch/>
      </xdr:blipFill>
      <xdr:spPr bwMode="auto">
        <a:xfrm>
          <a:off x="7403933" y="9387137"/>
          <a:ext cx="1782678" cy="1145507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</xdr:row>
      <xdr:rowOff>1198144</xdr:rowOff>
    </xdr:from>
    <xdr:to>
      <xdr:col>10</xdr:col>
      <xdr:colOff>20429</xdr:colOff>
      <xdr:row>13</xdr:row>
      <xdr:rowOff>1193130</xdr:rowOff>
    </xdr:to>
    <xdr:pic>
      <xdr:nvPicPr>
        <xdr:cNvPr id="10" name="Picture 34" descr="Bruno Fratus comemora bronze nos 50m livre nos Jogos Olímpicos: &amp;#39;Os cara é  grande, mas nois é ruim. Aqui é Brasil&amp;#39; | Mundo | G1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4408" y="10537657"/>
          <a:ext cx="1775034" cy="119313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586539</xdr:colOff>
      <xdr:row>13</xdr:row>
      <xdr:rowOff>1163051</xdr:rowOff>
    </xdr:from>
    <xdr:to>
      <xdr:col>10</xdr:col>
      <xdr:colOff>5013</xdr:colOff>
      <xdr:row>15</xdr:row>
      <xdr:rowOff>20053</xdr:rowOff>
    </xdr:to>
    <xdr:pic>
      <xdr:nvPicPr>
        <xdr:cNvPr id="11" name="Picture 2" descr="Rebeca Andrade leva ouro, faz história na ginástica brasileira | Geral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9342" y="11700709"/>
          <a:ext cx="1784684" cy="125329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577514</xdr:colOff>
      <xdr:row>14</xdr:row>
      <xdr:rowOff>1166058</xdr:rowOff>
    </xdr:from>
    <xdr:to>
      <xdr:col>10</xdr:col>
      <xdr:colOff>15039</xdr:colOff>
      <xdr:row>16</xdr:row>
      <xdr:rowOff>5012</xdr:rowOff>
    </xdr:to>
    <xdr:pic>
      <xdr:nvPicPr>
        <xdr:cNvPr id="12" name="Picture 36" descr="Martine Grael e Kahena Kunze conquistam a medalha de ouro na vela – Jornal  Boa Vista e Rádio Cultura 105.9 Fm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317"/>
        <a:stretch/>
      </xdr:blipFill>
      <xdr:spPr bwMode="auto">
        <a:xfrm>
          <a:off x="7360317" y="12901861"/>
          <a:ext cx="1803735" cy="1235243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576513</xdr:colOff>
      <xdr:row>15</xdr:row>
      <xdr:rowOff>1184107</xdr:rowOff>
    </xdr:from>
    <xdr:to>
      <xdr:col>10</xdr:col>
      <xdr:colOff>12308</xdr:colOff>
      <xdr:row>17</xdr:row>
      <xdr:rowOff>5012</xdr:rowOff>
    </xdr:to>
    <xdr:pic>
      <xdr:nvPicPr>
        <xdr:cNvPr id="13" name="Picture 38" descr="Alison dos Santos diz que vai inspirar pessoas após medalha de bronze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9316" y="14118054"/>
          <a:ext cx="1802005" cy="121719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603584</xdr:colOff>
      <xdr:row>16</xdr:row>
      <xdr:rowOff>1184108</xdr:rowOff>
    </xdr:from>
    <xdr:to>
      <xdr:col>10</xdr:col>
      <xdr:colOff>10026</xdr:colOff>
      <xdr:row>18</xdr:row>
      <xdr:rowOff>0</xdr:rowOff>
    </xdr:to>
    <xdr:pic>
      <xdr:nvPicPr>
        <xdr:cNvPr id="14" name="Picture 40" descr="Boxe: Abner Teixeira recebe a medalha de bronze em Tóquio - Esportes - R7  Olimpíadas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7424"/>
        <a:stretch/>
      </xdr:blipFill>
      <xdr:spPr bwMode="auto">
        <a:xfrm>
          <a:off x="7386387" y="15316200"/>
          <a:ext cx="1772652" cy="121218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598571</xdr:colOff>
      <xdr:row>17</xdr:row>
      <xdr:rowOff>1179596</xdr:rowOff>
    </xdr:from>
    <xdr:to>
      <xdr:col>10</xdr:col>
      <xdr:colOff>15040</xdr:colOff>
      <xdr:row>19</xdr:row>
      <xdr:rowOff>10027</xdr:rowOff>
    </xdr:to>
    <xdr:pic>
      <xdr:nvPicPr>
        <xdr:cNvPr id="15" name="Picture 42" descr="Thiago Braz recebe a medalha de bronze no atletismo em Tóquio - Fotos - R7  Olimpíadas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374" y="16509833"/>
          <a:ext cx="1782679" cy="122672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608596</xdr:colOff>
      <xdr:row>18</xdr:row>
      <xdr:rowOff>1196639</xdr:rowOff>
    </xdr:from>
    <xdr:to>
      <xdr:col>10</xdr:col>
      <xdr:colOff>5467</xdr:colOff>
      <xdr:row>19</xdr:row>
      <xdr:rowOff>1198144</xdr:rowOff>
    </xdr:to>
    <xdr:pic>
      <xdr:nvPicPr>
        <xdr:cNvPr id="16" name="Picture 12" descr="Ana Marcela Cunha é ouro na maratona aquática 10km feminino | LANCE!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399" y="17725021"/>
          <a:ext cx="1757613" cy="1199649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6015</xdr:colOff>
      <xdr:row>19</xdr:row>
      <xdr:rowOff>1195137</xdr:rowOff>
    </xdr:from>
    <xdr:to>
      <xdr:col>10</xdr:col>
      <xdr:colOff>5013</xdr:colOff>
      <xdr:row>21</xdr:row>
      <xdr:rowOff>5013</xdr:rowOff>
    </xdr:to>
    <xdr:pic>
      <xdr:nvPicPr>
        <xdr:cNvPr id="17" name="Picture 10" descr="Após prata no skate, confira onde está o Brasil no quadro de medalhas -  Folha PE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423" y="18921663"/>
          <a:ext cx="1753603" cy="120616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608596</xdr:colOff>
      <xdr:row>20</xdr:row>
      <xdr:rowOff>1174081</xdr:rowOff>
    </xdr:from>
    <xdr:to>
      <xdr:col>10</xdr:col>
      <xdr:colOff>10025</xdr:colOff>
      <xdr:row>22</xdr:row>
      <xdr:rowOff>25065</xdr:rowOff>
    </xdr:to>
    <xdr:pic>
      <xdr:nvPicPr>
        <xdr:cNvPr id="18" name="Picture 44" descr="Isaquias Queiroz: posso dizer que sou o cara da canoagem do Brasil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371" r="6290"/>
        <a:stretch/>
      </xdr:blipFill>
      <xdr:spPr bwMode="auto">
        <a:xfrm>
          <a:off x="7391399" y="20098752"/>
          <a:ext cx="1767639" cy="1247274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587541</xdr:colOff>
      <xdr:row>21</xdr:row>
      <xdr:rowOff>1168568</xdr:rowOff>
    </xdr:from>
    <xdr:to>
      <xdr:col>10</xdr:col>
      <xdr:colOff>5012</xdr:colOff>
      <xdr:row>23</xdr:row>
      <xdr:rowOff>5013</xdr:rowOff>
    </xdr:to>
    <xdr:pic>
      <xdr:nvPicPr>
        <xdr:cNvPr id="19" name="Picture 24" descr="Destaques da madrugada: Brasil conquista ouro no boxe e na canoagem -  07/08/2021 - Esporte - Folha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0344" y="21291384"/>
          <a:ext cx="1783681" cy="1232734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605088</xdr:colOff>
      <xdr:row>22</xdr:row>
      <xdr:rowOff>1189621</xdr:rowOff>
    </xdr:from>
    <xdr:to>
      <xdr:col>10</xdr:col>
      <xdr:colOff>15040</xdr:colOff>
      <xdr:row>24</xdr:row>
      <xdr:rowOff>25066</xdr:rowOff>
    </xdr:to>
    <xdr:pic>
      <xdr:nvPicPr>
        <xdr:cNvPr id="20" name="Picture 22" descr="Brasil sobe para 3º no ranking do futebol masculino em Olimpíadas -  Esportes - R7 Olimpíadas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7891" y="22510582"/>
          <a:ext cx="1776162" cy="1231734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608597</xdr:colOff>
      <xdr:row>23</xdr:row>
      <xdr:rowOff>1185110</xdr:rowOff>
    </xdr:from>
    <xdr:to>
      <xdr:col>10</xdr:col>
      <xdr:colOff>20053</xdr:colOff>
      <xdr:row>25</xdr:row>
      <xdr:rowOff>10025</xdr:rowOff>
    </xdr:to>
    <xdr:pic>
      <xdr:nvPicPr>
        <xdr:cNvPr id="21" name="Picture 14" descr="Jogos Olímpicos de Tóquio 2020: Brasil perde para os Estados Unidos e fica  com a prata no vôlei feminino | Jogos Olímpicos 2021 | EL PAÍS Brasil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23704215"/>
          <a:ext cx="1777666" cy="122120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597066</xdr:colOff>
      <xdr:row>24</xdr:row>
      <xdr:rowOff>1161046</xdr:rowOff>
    </xdr:from>
    <xdr:to>
      <xdr:col>10</xdr:col>
      <xdr:colOff>15039</xdr:colOff>
      <xdr:row>26</xdr:row>
      <xdr:rowOff>10026</xdr:rowOff>
    </xdr:to>
    <xdr:pic>
      <xdr:nvPicPr>
        <xdr:cNvPr id="22" name="Picture 28" descr="Beatriz Ferreira é superada por irlandesa e fica com a medalha de prata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83" r="7573"/>
        <a:stretch/>
      </xdr:blipFill>
      <xdr:spPr bwMode="auto">
        <a:xfrm>
          <a:off x="7379869" y="24878296"/>
          <a:ext cx="1784183" cy="1245269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1752599</xdr:colOff>
      <xdr:row>9</xdr:row>
      <xdr:rowOff>9525</xdr:rowOff>
    </xdr:from>
    <xdr:to>
      <xdr:col>10</xdr:col>
      <xdr:colOff>1285874</xdr:colOff>
      <xdr:row>9</xdr:row>
      <xdr:rowOff>981075</xdr:rowOff>
    </xdr:to>
    <xdr:pic>
      <xdr:nvPicPr>
        <xdr:cNvPr id="24" name="Picture 46" descr="Fotos: Medalhas olímpicas de Tóquio | VEJA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clrChange>
            <a:clrFrom>
              <a:srgbClr val="010101"/>
            </a:clrFrom>
            <a:clrTo>
              <a:srgbClr val="010101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9134474" y="5762625"/>
          <a:ext cx="1285875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1520148</xdr:colOff>
      <xdr:row>5</xdr:row>
      <xdr:rowOff>64207</xdr:rowOff>
    </xdr:from>
    <xdr:to>
      <xdr:col>11</xdr:col>
      <xdr:colOff>100993</xdr:colOff>
      <xdr:row>5</xdr:row>
      <xdr:rowOff>1197331</xdr:rowOff>
    </xdr:to>
    <xdr:pic>
      <xdr:nvPicPr>
        <xdr:cNvPr id="30" name="Picture 48" descr="Medalhas das Olimpíadas de Tóquio prata verso - Runner&amp;#39;s World Brasil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clrChange>
            <a:clrFrom>
              <a:srgbClr val="030303"/>
            </a:clrFrom>
            <a:clrTo>
              <a:srgbClr val="030303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019375">
          <a:off x="8063823" y="1016707"/>
          <a:ext cx="1695520" cy="1133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1383781</xdr:colOff>
      <xdr:row>6</xdr:row>
      <xdr:rowOff>13216</xdr:rowOff>
    </xdr:from>
    <xdr:to>
      <xdr:col>11</xdr:col>
      <xdr:colOff>207350</xdr:colOff>
      <xdr:row>7</xdr:row>
      <xdr:rowOff>104745</xdr:rowOff>
    </xdr:to>
    <xdr:pic>
      <xdr:nvPicPr>
        <xdr:cNvPr id="39" name="Picture 50" descr="Medalhas das Olimpíadas de Tóquio bronze verso - Runner&amp;#39;s World Brasil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clrChange>
            <a:clrFrom>
              <a:srgbClr val="040404"/>
            </a:clrFrom>
            <a:clrTo>
              <a:srgbClr val="040404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9561669">
          <a:off x="7927456" y="2165866"/>
          <a:ext cx="1938244" cy="129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1520148</xdr:colOff>
      <xdr:row>7</xdr:row>
      <xdr:rowOff>45157</xdr:rowOff>
    </xdr:from>
    <xdr:to>
      <xdr:col>11</xdr:col>
      <xdr:colOff>100993</xdr:colOff>
      <xdr:row>7</xdr:row>
      <xdr:rowOff>1178281</xdr:rowOff>
    </xdr:to>
    <xdr:pic>
      <xdr:nvPicPr>
        <xdr:cNvPr id="40" name="Picture 48" descr="Medalhas das Olimpíadas de Tóquio prata verso - Runner&amp;#39;s World Brasil">
          <a:extLst>
            <a:ext uri="{FF2B5EF4-FFF2-40B4-BE49-F238E27FC236}">
              <a16:creationId xmlns:a16="http://schemas.microsoft.com/office/drawing/2014/main" id="{00000000-0008-0000-08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clrChange>
            <a:clrFrom>
              <a:srgbClr val="030303"/>
            </a:clrFrom>
            <a:clrTo>
              <a:srgbClr val="030303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019375">
          <a:off x="8063823" y="3397957"/>
          <a:ext cx="1695520" cy="1133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1383782</xdr:colOff>
      <xdr:row>8</xdr:row>
      <xdr:rowOff>13216</xdr:rowOff>
    </xdr:from>
    <xdr:to>
      <xdr:col>11</xdr:col>
      <xdr:colOff>207351</xdr:colOff>
      <xdr:row>9</xdr:row>
      <xdr:rowOff>104745</xdr:rowOff>
    </xdr:to>
    <xdr:pic>
      <xdr:nvPicPr>
        <xdr:cNvPr id="41" name="Picture 50" descr="Medalhas das Olimpíadas de Tóquio bronze verso - Runner&amp;#39;s World Brasil">
          <a:extLst>
            <a:ext uri="{FF2B5EF4-FFF2-40B4-BE49-F238E27FC236}">
              <a16:creationId xmlns:a16="http://schemas.microsoft.com/office/drawing/2014/main" id="{00000000-0008-0000-08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clrChange>
            <a:clrFrom>
              <a:srgbClr val="040404"/>
            </a:clrFrom>
            <a:clrTo>
              <a:srgbClr val="040404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9561669">
          <a:off x="7927457" y="4566166"/>
          <a:ext cx="1938244" cy="129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1383783</xdr:colOff>
      <xdr:row>10</xdr:row>
      <xdr:rowOff>41792</xdr:rowOff>
    </xdr:from>
    <xdr:to>
      <xdr:col>11</xdr:col>
      <xdr:colOff>207352</xdr:colOff>
      <xdr:row>11</xdr:row>
      <xdr:rowOff>133321</xdr:rowOff>
    </xdr:to>
    <xdr:pic>
      <xdr:nvPicPr>
        <xdr:cNvPr id="42" name="Picture 50" descr="Medalhas das Olimpíadas de Tóquio bronze verso - Runner&amp;#39;s World Brasil"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clrChange>
            <a:clrFrom>
              <a:srgbClr val="040404"/>
            </a:clrFrom>
            <a:clrTo>
              <a:srgbClr val="040404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9561669">
          <a:off x="7927458" y="6995042"/>
          <a:ext cx="1938244" cy="129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1520149</xdr:colOff>
      <xdr:row>11</xdr:row>
      <xdr:rowOff>64207</xdr:rowOff>
    </xdr:from>
    <xdr:to>
      <xdr:col>11</xdr:col>
      <xdr:colOff>100994</xdr:colOff>
      <xdr:row>11</xdr:row>
      <xdr:rowOff>1197331</xdr:rowOff>
    </xdr:to>
    <xdr:pic>
      <xdr:nvPicPr>
        <xdr:cNvPr id="43" name="Picture 48" descr="Medalhas das Olimpíadas de Tóquio prata verso - Runner&amp;#39;s World Brasil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clrChange>
            <a:clrFrom>
              <a:srgbClr val="030303"/>
            </a:clrFrom>
            <a:clrTo>
              <a:srgbClr val="030303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019375">
          <a:off x="8063824" y="8217607"/>
          <a:ext cx="1695520" cy="1133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1383783</xdr:colOff>
      <xdr:row>13</xdr:row>
      <xdr:rowOff>22743</xdr:rowOff>
    </xdr:from>
    <xdr:to>
      <xdr:col>11</xdr:col>
      <xdr:colOff>207352</xdr:colOff>
      <xdr:row>14</xdr:row>
      <xdr:rowOff>114272</xdr:rowOff>
    </xdr:to>
    <xdr:pic>
      <xdr:nvPicPr>
        <xdr:cNvPr id="44" name="Picture 50" descr="Medalhas das Olimpíadas de Tóquio bronze verso - Runner&amp;#39;s World Brasil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clrChange>
            <a:clrFrom>
              <a:srgbClr val="040404"/>
            </a:clrFrom>
            <a:clrTo>
              <a:srgbClr val="040404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9561669">
          <a:off x="7927458" y="10576443"/>
          <a:ext cx="1938244" cy="129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1383784</xdr:colOff>
      <xdr:row>16</xdr:row>
      <xdr:rowOff>22743</xdr:rowOff>
    </xdr:from>
    <xdr:to>
      <xdr:col>11</xdr:col>
      <xdr:colOff>207353</xdr:colOff>
      <xdr:row>17</xdr:row>
      <xdr:rowOff>114272</xdr:rowOff>
    </xdr:to>
    <xdr:pic>
      <xdr:nvPicPr>
        <xdr:cNvPr id="45" name="Picture 50" descr="Medalhas das Olimpíadas de Tóquio bronze verso - Runner&amp;#39;s World Brasil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clrChange>
            <a:clrFrom>
              <a:srgbClr val="040404"/>
            </a:clrFrom>
            <a:clrTo>
              <a:srgbClr val="040404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9561669">
          <a:off x="7927459" y="14176893"/>
          <a:ext cx="1938244" cy="129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1383785</xdr:colOff>
      <xdr:row>17</xdr:row>
      <xdr:rowOff>32268</xdr:rowOff>
    </xdr:from>
    <xdr:to>
      <xdr:col>11</xdr:col>
      <xdr:colOff>207354</xdr:colOff>
      <xdr:row>18</xdr:row>
      <xdr:rowOff>123797</xdr:rowOff>
    </xdr:to>
    <xdr:pic>
      <xdr:nvPicPr>
        <xdr:cNvPr id="46" name="Picture 50" descr="Medalhas das Olimpíadas de Tóquio bronze verso - Runner&amp;#39;s World Brasil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clrChange>
            <a:clrFrom>
              <a:srgbClr val="040404"/>
            </a:clrFrom>
            <a:clrTo>
              <a:srgbClr val="040404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9561669">
          <a:off x="7927460" y="15386568"/>
          <a:ext cx="1938244" cy="129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1383785</xdr:colOff>
      <xdr:row>18</xdr:row>
      <xdr:rowOff>32268</xdr:rowOff>
    </xdr:from>
    <xdr:to>
      <xdr:col>11</xdr:col>
      <xdr:colOff>207354</xdr:colOff>
      <xdr:row>19</xdr:row>
      <xdr:rowOff>123797</xdr:rowOff>
    </xdr:to>
    <xdr:pic>
      <xdr:nvPicPr>
        <xdr:cNvPr id="47" name="Picture 50" descr="Medalhas das Olimpíadas de Tóquio bronze verso - Runner&amp;#39;s World Brasil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clrChange>
            <a:clrFrom>
              <a:srgbClr val="040404"/>
            </a:clrFrom>
            <a:clrTo>
              <a:srgbClr val="040404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9561669">
          <a:off x="7927460" y="16586718"/>
          <a:ext cx="1938244" cy="129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1520149</xdr:colOff>
      <xdr:row>20</xdr:row>
      <xdr:rowOff>64206</xdr:rowOff>
    </xdr:from>
    <xdr:to>
      <xdr:col>11</xdr:col>
      <xdr:colOff>100994</xdr:colOff>
      <xdr:row>20</xdr:row>
      <xdr:rowOff>1197330</xdr:rowOff>
    </xdr:to>
    <xdr:pic>
      <xdr:nvPicPr>
        <xdr:cNvPr id="48" name="Picture 48" descr="Medalhas das Olimpíadas de Tóquio prata verso - Runner&amp;#39;s World Brasil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clrChange>
            <a:clrFrom>
              <a:srgbClr val="030303"/>
            </a:clrFrom>
            <a:clrTo>
              <a:srgbClr val="030303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019375">
          <a:off x="8063824" y="19018956"/>
          <a:ext cx="1695520" cy="1133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1520150</xdr:colOff>
      <xdr:row>24</xdr:row>
      <xdr:rowOff>45156</xdr:rowOff>
    </xdr:from>
    <xdr:to>
      <xdr:col>11</xdr:col>
      <xdr:colOff>100995</xdr:colOff>
      <xdr:row>24</xdr:row>
      <xdr:rowOff>1178280</xdr:rowOff>
    </xdr:to>
    <xdr:pic>
      <xdr:nvPicPr>
        <xdr:cNvPr id="49" name="Picture 48" descr="Medalhas das Olimpíadas de Tóquio prata verso - Runner&amp;#39;s World Brasil">
          <a:extLst>
            <a:ext uri="{FF2B5EF4-FFF2-40B4-BE49-F238E27FC236}">
              <a16:creationId xmlns:a16="http://schemas.microsoft.com/office/drawing/2014/main" id="{00000000-0008-0000-08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clrChange>
            <a:clrFrom>
              <a:srgbClr val="030303"/>
            </a:clrFrom>
            <a:clrTo>
              <a:srgbClr val="030303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019375">
          <a:off x="8063825" y="23800506"/>
          <a:ext cx="1695520" cy="1133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1520150</xdr:colOff>
      <xdr:row>25</xdr:row>
      <xdr:rowOff>73730</xdr:rowOff>
    </xdr:from>
    <xdr:to>
      <xdr:col>11</xdr:col>
      <xdr:colOff>100995</xdr:colOff>
      <xdr:row>26</xdr:row>
      <xdr:rowOff>6704</xdr:rowOff>
    </xdr:to>
    <xdr:pic>
      <xdr:nvPicPr>
        <xdr:cNvPr id="50" name="Picture 48" descr="Medalhas das Olimpíadas de Tóquio prata verso - Runner&amp;#39;s World Brasil">
          <a:extLst>
            <a:ext uri="{FF2B5EF4-FFF2-40B4-BE49-F238E27FC236}">
              <a16:creationId xmlns:a16="http://schemas.microsoft.com/office/drawing/2014/main" id="{00000000-0008-0000-08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clrChange>
            <a:clrFrom>
              <a:srgbClr val="030303"/>
            </a:clrFrom>
            <a:clrTo>
              <a:srgbClr val="030303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019375">
          <a:off x="8063825" y="25029230"/>
          <a:ext cx="1695520" cy="1133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1743940</xdr:colOff>
      <xdr:row>12</xdr:row>
      <xdr:rowOff>112568</xdr:rowOff>
    </xdr:from>
    <xdr:to>
      <xdr:col>10</xdr:col>
      <xdr:colOff>1277215</xdr:colOff>
      <xdr:row>12</xdr:row>
      <xdr:rowOff>1084118</xdr:rowOff>
    </xdr:to>
    <xdr:pic>
      <xdr:nvPicPr>
        <xdr:cNvPr id="57" name="Picture 46" descr="Fotos: Medalhas olímpicas de Tóquio | VEJA">
          <a:extLst>
            <a:ext uri="{FF2B5EF4-FFF2-40B4-BE49-F238E27FC236}">
              <a16:creationId xmlns:a16="http://schemas.microsoft.com/office/drawing/2014/main" id="{00000000-0008-0000-08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clrChange>
            <a:clrFrom>
              <a:srgbClr val="010101"/>
            </a:clrFrom>
            <a:clrTo>
              <a:srgbClr val="010101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9104167" y="9490363"/>
          <a:ext cx="1282412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1647824</xdr:colOff>
      <xdr:row>19</xdr:row>
      <xdr:rowOff>95250</xdr:rowOff>
    </xdr:from>
    <xdr:to>
      <xdr:col>10</xdr:col>
      <xdr:colOff>1181099</xdr:colOff>
      <xdr:row>19</xdr:row>
      <xdr:rowOff>1066800</xdr:rowOff>
    </xdr:to>
    <xdr:pic>
      <xdr:nvPicPr>
        <xdr:cNvPr id="59" name="Picture 46" descr="Fotos: Medalhas olímpicas de Tóquio | VEJA">
          <a:extLst>
            <a:ext uri="{FF2B5EF4-FFF2-40B4-BE49-F238E27FC236}">
              <a16:creationId xmlns:a16="http://schemas.microsoft.com/office/drawing/2014/main" id="{00000000-0008-0000-08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clrChange>
            <a:clrFrom>
              <a:srgbClr val="010101"/>
            </a:clrFrom>
            <a:clrTo>
              <a:srgbClr val="010101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9029699" y="17849850"/>
          <a:ext cx="1285875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1647824</xdr:colOff>
      <xdr:row>21</xdr:row>
      <xdr:rowOff>104775</xdr:rowOff>
    </xdr:from>
    <xdr:to>
      <xdr:col>10</xdr:col>
      <xdr:colOff>1181099</xdr:colOff>
      <xdr:row>21</xdr:row>
      <xdr:rowOff>1076325</xdr:rowOff>
    </xdr:to>
    <xdr:pic>
      <xdr:nvPicPr>
        <xdr:cNvPr id="60" name="Picture 46" descr="Fotos: Medalhas olímpicas de Tóquio | VEJA">
          <a:extLst>
            <a:ext uri="{FF2B5EF4-FFF2-40B4-BE49-F238E27FC236}">
              <a16:creationId xmlns:a16="http://schemas.microsoft.com/office/drawing/2014/main" id="{00000000-0008-0000-08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clrChange>
            <a:clrFrom>
              <a:srgbClr val="010101"/>
            </a:clrFrom>
            <a:clrTo>
              <a:srgbClr val="010101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9029699" y="20259675"/>
          <a:ext cx="1285875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1647824</xdr:colOff>
      <xdr:row>22</xdr:row>
      <xdr:rowOff>142875</xdr:rowOff>
    </xdr:from>
    <xdr:to>
      <xdr:col>10</xdr:col>
      <xdr:colOff>1181099</xdr:colOff>
      <xdr:row>22</xdr:row>
      <xdr:rowOff>1114425</xdr:rowOff>
    </xdr:to>
    <xdr:pic>
      <xdr:nvPicPr>
        <xdr:cNvPr id="61" name="Picture 46" descr="Fotos: Medalhas olímpicas de Tóquio | VEJA">
          <a:extLst>
            <a:ext uri="{FF2B5EF4-FFF2-40B4-BE49-F238E27FC236}">
              <a16:creationId xmlns:a16="http://schemas.microsoft.com/office/drawing/2014/main" id="{00000000-0008-0000-08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clrChange>
            <a:clrFrom>
              <a:srgbClr val="010101"/>
            </a:clrFrom>
            <a:clrTo>
              <a:srgbClr val="010101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9029699" y="21497925"/>
          <a:ext cx="1285875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1647824</xdr:colOff>
      <xdr:row>23</xdr:row>
      <xdr:rowOff>142875</xdr:rowOff>
    </xdr:from>
    <xdr:to>
      <xdr:col>10</xdr:col>
      <xdr:colOff>1181099</xdr:colOff>
      <xdr:row>23</xdr:row>
      <xdr:rowOff>1114425</xdr:rowOff>
    </xdr:to>
    <xdr:pic>
      <xdr:nvPicPr>
        <xdr:cNvPr id="62" name="Picture 46" descr="Fotos: Medalhas olímpicas de Tóquio | VEJA">
          <a:extLst>
            <a:ext uri="{FF2B5EF4-FFF2-40B4-BE49-F238E27FC236}">
              <a16:creationId xmlns:a16="http://schemas.microsoft.com/office/drawing/2014/main" id="{00000000-0008-0000-08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clrChange>
            <a:clrFrom>
              <a:srgbClr val="010101"/>
            </a:clrFrom>
            <a:clrTo>
              <a:srgbClr val="010101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9029699" y="22698075"/>
          <a:ext cx="1285875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3462</xdr:colOff>
      <xdr:row>15</xdr:row>
      <xdr:rowOff>31173</xdr:rowOff>
    </xdr:from>
    <xdr:to>
      <xdr:col>10</xdr:col>
      <xdr:colOff>1285874</xdr:colOff>
      <xdr:row>15</xdr:row>
      <xdr:rowOff>1002723</xdr:rowOff>
    </xdr:to>
    <xdr:pic>
      <xdr:nvPicPr>
        <xdr:cNvPr id="63" name="Picture 46" descr="Fotos: Medalhas olímpicas de Tóquio | VEJA">
          <a:extLst>
            <a:ext uri="{FF2B5EF4-FFF2-40B4-BE49-F238E27FC236}">
              <a16:creationId xmlns:a16="http://schemas.microsoft.com/office/drawing/2014/main" id="{00000000-0008-0000-08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clrChange>
            <a:clrFrom>
              <a:srgbClr val="010101"/>
            </a:clrFrom>
            <a:clrTo>
              <a:srgbClr val="010101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9112826" y="13019809"/>
          <a:ext cx="1282412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3462</xdr:colOff>
      <xdr:row>14</xdr:row>
      <xdr:rowOff>48490</xdr:rowOff>
    </xdr:from>
    <xdr:to>
      <xdr:col>10</xdr:col>
      <xdr:colOff>1285874</xdr:colOff>
      <xdr:row>14</xdr:row>
      <xdr:rowOff>1020040</xdr:rowOff>
    </xdr:to>
    <xdr:pic>
      <xdr:nvPicPr>
        <xdr:cNvPr id="52" name="Picture 46" descr="Fotos: Medalhas olímpicas de Tóquio | VEJA">
          <a:extLst>
            <a:ext uri="{FF2B5EF4-FFF2-40B4-BE49-F238E27FC236}">
              <a16:creationId xmlns:a16="http://schemas.microsoft.com/office/drawing/2014/main" id="{00000000-0008-0000-08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clrChange>
            <a:clrFrom>
              <a:srgbClr val="010101"/>
            </a:clrFrom>
            <a:clrTo>
              <a:srgbClr val="010101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9112826" y="11833513"/>
          <a:ext cx="1282412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vandro Da Silva Santos" refreshedDate="44422.633948726849" createdVersion="6" refreshedVersion="6" minRefreshableVersion="3" recordCount="341" xr:uid="{00000000-000A-0000-FFFF-FFFF00000000}">
  <cacheSource type="worksheet">
    <worksheetSource name="Toquio_2020_Quadro_medalhas"/>
  </cacheSource>
  <cacheFields count="7">
    <cacheField name="Edição" numFmtId="0">
      <sharedItems/>
    </cacheField>
    <cacheField name="País" numFmtId="0">
      <sharedItems/>
    </cacheField>
    <cacheField name="País_BR" numFmtId="0">
      <sharedItems count="93">
        <s v="Estados Unidos da América"/>
        <s v="China"/>
        <s v="Japão"/>
        <s v="Austrália"/>
        <s v="ROC"/>
        <s v="Grã Bretanha"/>
        <s v="Nova Zelândia"/>
        <s v="Canadá"/>
        <s v="Países Baixos"/>
        <s v="Alemanha"/>
        <s v="Brasil"/>
        <s v="Suíça"/>
        <s v="Jamaica"/>
        <s v="Bulgária"/>
        <s v="França"/>
        <s v="Itália"/>
        <s v="República da Coreia"/>
        <s v="Quênia"/>
        <s v="Sérvia"/>
        <s v="Bélgica"/>
        <s v="Kosovo"/>
        <s v="Polônia"/>
        <s v="Espanha"/>
        <s v="África do Sul"/>
        <s v="Taipei Chinês"/>
        <s v="Hungria"/>
        <s v="Dinamarca"/>
        <s v="Turquia"/>
        <s v="Áustria"/>
        <s v="República Checa"/>
        <s v="Eslovênia"/>
        <s v="Equador"/>
        <s v="Romênia"/>
        <s v="Filipinas"/>
        <s v="Egito"/>
        <s v="Irlanda"/>
        <s v="Israel"/>
        <s v="Indonésia"/>
        <s v="Estônia"/>
        <s v="Tailândia"/>
        <s v="Croácia"/>
        <s v="Uganda"/>
        <s v="Bahamas"/>
        <s v="Venezuela"/>
        <s v="Eslováquia"/>
        <s v="Bermudas"/>
        <s v="Porto Rico"/>
        <s v="Ucrânia"/>
        <s v="Suécia"/>
        <s v="Hong Kong, China"/>
        <s v="Bielo-Rússia"/>
        <s v="Colômbia"/>
        <s v="Índia"/>
        <s v="Azerbaijão"/>
        <s v="Cuba"/>
        <s v="República Dominicana"/>
        <s v="Quirguistão"/>
        <s v="Nigéria"/>
        <s v="Portugal"/>
        <s v="Argentina"/>
        <s v="Bahrain"/>
        <s v="Lituânia"/>
        <s v="Namibia"/>
        <s v="Turcomenistão"/>
        <s v="Etiópia"/>
        <s v="Mongólia"/>
        <s v="Cazaquistão"/>
        <s v="México"/>
        <s v="Noruega"/>
        <s v="Fiji"/>
        <s v="San Marino"/>
        <s v="Finlândia"/>
        <s v="Costa do Marfim"/>
        <s v="Irã"/>
        <s v="Uzbequistão"/>
        <s v="Georgia"/>
        <s v="Grécia"/>
        <s v="Catar"/>
        <s v="Tunísia"/>
        <s v="Letônia"/>
        <s v="Marrocos"/>
        <s v="Armênia"/>
        <s v="Jordânia"/>
        <s v="Malásia"/>
        <s v="Arábia Saudita"/>
        <s v="Macedônia do Norte"/>
        <s v="Botswana"/>
        <s v="Burkina Faso"/>
        <s v="Gana"/>
        <s v="Grenada"/>
        <s v="Kuwait"/>
        <s v="República da Moldávia"/>
        <s v="República Árabe da Síria"/>
      </sharedItems>
    </cacheField>
    <cacheField name="NOC Code" numFmtId="0">
      <sharedItems/>
    </cacheField>
    <cacheField name="Medalha" numFmtId="0">
      <sharedItems count="3">
        <s v="Ouro"/>
        <s v="Prata"/>
        <s v="Bronze"/>
      </sharedItems>
    </cacheField>
    <cacheField name="Gênero" numFmtId="0">
      <sharedItems count="3">
        <s v="Feminino"/>
        <s v="Misto"/>
        <s v="Masculino"/>
      </sharedItems>
    </cacheField>
    <cacheField name="Qtd" numFmtId="0">
      <sharedItems containsSemiMixedTypes="0" containsString="0" containsNumber="1" containsInteger="1" minValue="1" maxValue="23"/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Evandro Da Silva Santos" refreshedDate="44422.646665624998" backgroundQuery="1" createdVersion="6" refreshedVersion="6" minRefreshableVersion="3" recordCount="0" supportSubquery="1" supportAdvancedDrill="1" xr:uid="{00000000-000A-0000-FFFF-FFFF01000000}">
  <cacheSource type="external" connectionId="3"/>
  <cacheFields count="3">
    <cacheField name="[Measures].[Soma de Qtd]" caption="Soma de Qtd" numFmtId="0" hierarchy="9" level="32767"/>
    <cacheField name="[Toquio_2020_Quadro_medalhas].[Medalha].[Medalha]" caption="Medalha" numFmtId="0" hierarchy="4" level="1">
      <sharedItems count="3">
        <s v="Bronze"/>
        <s v="Ouro"/>
        <s v="Prata"/>
      </sharedItems>
    </cacheField>
    <cacheField name="[Toquio_2020_Quadro_medalhas].[País_BR].[País_BR]" caption="País_BR" numFmtId="0" hierarchy="2" level="1">
      <sharedItems count="93">
        <s v="África do Sul"/>
        <s v="Alemanha"/>
        <s v="Arábia Saudita"/>
        <s v="Argentina"/>
        <s v="Armênia"/>
        <s v="Austrália"/>
        <s v="Áustria"/>
        <s v="Azerbaijão"/>
        <s v="Bahamas"/>
        <s v="Bahrain"/>
        <s v="Bélgica"/>
        <s v="Bermudas"/>
        <s v="Bielo-Rússia"/>
        <s v="Botswana"/>
        <s v="Brasil"/>
        <s v="Bulgária"/>
        <s v="Burkina Faso"/>
        <s v="Canadá"/>
        <s v="Catar"/>
        <s v="Cazaquistão"/>
        <s v="China"/>
        <s v="Colômbia"/>
        <s v="Costa do Marfim"/>
        <s v="Croácia"/>
        <s v="Cuba"/>
        <s v="Dinamarca"/>
        <s v="Egito"/>
        <s v="Equador"/>
        <s v="Eslováquia"/>
        <s v="Eslovênia"/>
        <s v="Espanha"/>
        <s v="Estados Unidos da América"/>
        <s v="Estônia"/>
        <s v="Etiópia"/>
        <s v="Fiji"/>
        <s v="Filipinas"/>
        <s v="Finlândia"/>
        <s v="França"/>
        <s v="Gana"/>
        <s v="Georgia"/>
        <s v="Grã Bretanha"/>
        <s v="Grécia"/>
        <s v="Grenada"/>
        <s v="Hong Kong, China"/>
        <s v="Hungria"/>
        <s v="Índia"/>
        <s v="Indonésia"/>
        <s v="Irã"/>
        <s v="Irlanda"/>
        <s v="Israel"/>
        <s v="Itália"/>
        <s v="Jamaica"/>
        <s v="Japão"/>
        <s v="Jordânia"/>
        <s v="Kosovo"/>
        <s v="Kuwait"/>
        <s v="Letônia"/>
        <s v="Lituânia"/>
        <s v="Macedônia do Norte"/>
        <s v="Malásia"/>
        <s v="Marrocos"/>
        <s v="México"/>
        <s v="Mongólia"/>
        <s v="Namibia"/>
        <s v="Nigéria"/>
        <s v="Noruega"/>
        <s v="Nova Zelândia"/>
        <s v="Países Baixos"/>
        <s v="Polônia"/>
        <s v="Porto Rico"/>
        <s v="Portugal"/>
        <s v="Quênia"/>
        <s v="Quirguistão"/>
        <s v="República Árabe da Síria"/>
        <s v="República Checa"/>
        <s v="República da Coreia"/>
        <s v="República da Moldávia"/>
        <s v="República Dominicana"/>
        <s v="ROC"/>
        <s v="Romênia"/>
        <s v="San Marino"/>
        <s v="Sérvia"/>
        <s v="Suécia"/>
        <s v="Suíça"/>
        <s v="Tailândia"/>
        <s v="Taipei Chinês"/>
        <s v="Tunísia"/>
        <s v="Turcomenistão"/>
        <s v="Turquia"/>
        <s v="Ucrânia"/>
        <s v="Uganda"/>
        <s v="Uzbequistão"/>
        <s v="Venezuela"/>
      </sharedItems>
    </cacheField>
  </cacheFields>
  <cacheHierarchies count="10">
    <cacheHierarchy uniqueName="[Toquio_2020_Quadro_medalhas].[Edição]" caption="Edição" attribute="1" defaultMemberUniqueName="[Toquio_2020_Quadro_medalhas].[Edição].[All]" allUniqueName="[Toquio_2020_Quadro_medalhas].[Edição].[All]" dimensionUniqueName="[Toquio_2020_Quadro_medalhas]" displayFolder="" count="0" memberValueDatatype="130" unbalanced="0"/>
    <cacheHierarchy uniqueName="[Toquio_2020_Quadro_medalhas].[País]" caption="País" attribute="1" defaultMemberUniqueName="[Toquio_2020_Quadro_medalhas].[País].[All]" allUniqueName="[Toquio_2020_Quadro_medalhas].[País].[All]" dimensionUniqueName="[Toquio_2020_Quadro_medalhas]" displayFolder="" count="0" memberValueDatatype="130" unbalanced="0"/>
    <cacheHierarchy uniqueName="[Toquio_2020_Quadro_medalhas].[País_BR]" caption="País_BR" attribute="1" defaultMemberUniqueName="[Toquio_2020_Quadro_medalhas].[País_BR].[All]" allUniqueName="[Toquio_2020_Quadro_medalhas].[País_BR].[All]" dimensionUniqueName="[Toquio_2020_Quadro_medalhas]" displayFolder="" count="2" memberValueDatatype="130" unbalanced="0">
      <fieldsUsage count="2">
        <fieldUsage x="-1"/>
        <fieldUsage x="2"/>
      </fieldsUsage>
    </cacheHierarchy>
    <cacheHierarchy uniqueName="[Toquio_2020_Quadro_medalhas].[NOC Code]" caption="NOC Code" attribute="1" defaultMemberUniqueName="[Toquio_2020_Quadro_medalhas].[NOC Code].[All]" allUniqueName="[Toquio_2020_Quadro_medalhas].[NOC Code].[All]" dimensionUniqueName="[Toquio_2020_Quadro_medalhas]" displayFolder="" count="2" memberValueDatatype="130" unbalanced="0"/>
    <cacheHierarchy uniqueName="[Toquio_2020_Quadro_medalhas].[Medalha]" caption="Medalha" attribute="1" defaultMemberUniqueName="[Toquio_2020_Quadro_medalhas].[Medalha].[All]" allUniqueName="[Toquio_2020_Quadro_medalhas].[Medalha].[All]" dimensionUniqueName="[Toquio_2020_Quadro_medalhas]" displayFolder="" count="2" memberValueDatatype="130" unbalanced="0">
      <fieldsUsage count="2">
        <fieldUsage x="-1"/>
        <fieldUsage x="1"/>
      </fieldsUsage>
    </cacheHierarchy>
    <cacheHierarchy uniqueName="[Toquio_2020_Quadro_medalhas].[Gênero]" caption="Gênero" attribute="1" defaultMemberUniqueName="[Toquio_2020_Quadro_medalhas].[Gênero].[All]" allUniqueName="[Toquio_2020_Quadro_medalhas].[Gênero].[All]" dimensionUniqueName="[Toquio_2020_Quadro_medalhas]" displayFolder="" count="0" memberValueDatatype="130" unbalanced="0"/>
    <cacheHierarchy uniqueName="[Toquio_2020_Quadro_medalhas].[Qtd]" caption="Qtd" attribute="1" defaultMemberUniqueName="[Toquio_2020_Quadro_medalhas].[Qtd].[All]" allUniqueName="[Toquio_2020_Quadro_medalhas].[Qtd].[All]" dimensionUniqueName="[Toquio_2020_Quadro_medalhas]" displayFolder="" count="0" memberValueDatatype="20" unbalanced="0"/>
    <cacheHierarchy uniqueName="[Measures].[__XL_Count Toquio_2020_Quadro_medalhas]" caption="__XL_Count Toquio_2020_Quadro_medalhas" measure="1" displayFolder="" measureGroup="Toquio_2020_Quadro_medalhas" count="0" hidden="1"/>
    <cacheHierarchy uniqueName="[Measures].[__No measures defined]" caption="__No measures defined" measure="1" displayFolder="" count="0" hidden="1"/>
    <cacheHierarchy uniqueName="[Measures].[Soma de Qtd]" caption="Soma de Qtd" measure="1" displayFolder="" measureGroup="Toquio_2020_Quadro_medalhas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6"/>
        </ext>
      </extLst>
    </cacheHierarchy>
  </cacheHierarchies>
  <kpis count="0"/>
  <dimensions count="2">
    <dimension measure="1" name="Measures" uniqueName="[Measures]" caption="Measures"/>
    <dimension name="Toquio_2020_Quadro_medalhas" uniqueName="[Toquio_2020_Quadro_medalhas]" caption="Toquio_2020_Quadro_medalhas"/>
  </dimensions>
  <measureGroups count="1">
    <measureGroup name="Toquio_2020_Quadro_medalhas" caption="Toquio_2020_Quadro_medalhas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vandro Da Silva Santos" refreshedDate="44422.76238078704" createdVersion="6" refreshedVersion="6" minRefreshableVersion="3" recordCount="92" xr:uid="{00000000-000A-0000-FFFF-FFFF02000000}">
  <cacheSource type="worksheet">
    <worksheetSource name="Atletas_Toquio_2020"/>
  </cacheSource>
  <cacheFields count="4">
    <cacheField name="Discipline" numFmtId="0">
      <sharedItems/>
    </cacheField>
    <cacheField name="Esporte" numFmtId="0">
      <sharedItems count="46">
        <s v="3x3 basquete"/>
        <s v="Tiro com arco"/>
        <s v="Ginástica artística"/>
        <s v="Natação Artística"/>
        <s v="Atletismo"/>
        <s v="Badminton"/>
        <s v="Beisebol / Softball"/>
        <s v="Basquetebol"/>
        <s v="Vôlei de praia"/>
        <s v="Boxe"/>
        <s v="Canoa Slalom"/>
        <s v="Canoagem Velocidade"/>
        <s v="Ciclismo BMX Freestyle"/>
        <s v="Ciclismo BMX Racing"/>
        <s v="Ciclismo mountain bike"/>
        <s v="Ciclismo de estrada"/>
        <s v="Pista de ciclismo"/>
        <s v="Mergulho"/>
        <s v="Hipismo"/>
        <s v="Esgrima"/>
        <s v="Futebol"/>
        <s v="Golfe"/>
        <s v="Handebol"/>
        <s v="Hóquei"/>
        <s v="Judo"/>
        <s v="Karatê"/>
        <s v="Maratona aquática"/>
        <s v="Pentatlo moderno"/>
        <s v="Ginástica rítmica"/>
        <s v="Remo"/>
        <s v="Rugby de sete"/>
        <s v="Vela"/>
        <s v="Tiro"/>
        <s v="Skate"/>
        <s v="Escalada Esportiva"/>
        <s v="Surf"/>
        <s v="Natação"/>
        <s v="Tênis de mesa"/>
        <s v="Taekwondo"/>
        <s v="tênis"/>
        <s v="Ginástica Trampolim"/>
        <s v="Triatlo"/>
        <s v="Vôlei"/>
        <s v="Pólo aquático"/>
        <s v="Levantamento de peso"/>
        <s v="Luta livre"/>
      </sharedItems>
    </cacheField>
    <cacheField name="Gênero" numFmtId="0">
      <sharedItems count="2">
        <s v="Feminino"/>
        <s v="Masculino"/>
      </sharedItems>
    </cacheField>
    <cacheField name="Total" numFmtId="0">
      <sharedItems containsSemiMixedTypes="0" containsString="0" containsNumber="1" containsInteger="1" minValue="0" maxValue="1066"/>
    </cacheField>
  </cacheFields>
  <extLst>
    <ext xmlns:x14="http://schemas.microsoft.com/office/spreadsheetml/2009/9/main" uri="{725AE2AE-9491-48be-B2B4-4EB974FC3084}">
      <x14:pivotCacheDefinition pivotCacheId="2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vandro Da Silva Santos" refreshedDate="44422.820208217592" createdVersion="6" refreshedVersion="6" minRefreshableVersion="3" recordCount="150" xr:uid="{00000000-000A-0000-FFFF-FFFF03000000}">
  <cacheSource type="worksheet">
    <worksheetSource name="Detalhe_Medalhas_Brasil"/>
  </cacheSource>
  <cacheFields count="8">
    <cacheField name="ano" numFmtId="0">
      <sharedItems containsSemiMixedTypes="0" containsString="0" containsNumber="1" containsInteger="1" minValue="1920" maxValue="2020"/>
    </cacheField>
    <cacheField name="cidade" numFmtId="0">
      <sharedItems/>
    </cacheField>
    <cacheField name="Edição" numFmtId="0">
      <sharedItems count="20">
        <s v="Rio - 2016"/>
        <s v="Londres - 2012"/>
        <s v="Pequim - 2008"/>
        <s v="Atenas - 2004"/>
        <s v="Sidney - 2000"/>
        <s v="Atlanta - 1996"/>
        <s v="Barcelona - 1992"/>
        <s v="Seul - 1988"/>
        <s v="Los Angeles - 1984"/>
        <s v="Moscou - 1980"/>
        <s v="Montreal - 1976"/>
        <s v="Munique - 1972"/>
        <s v="México - 1968"/>
        <s v="Tóquio - 1964"/>
        <s v="Roma - 1960"/>
        <s v="Melbourne - 1952"/>
        <s v="Helsinque - 1952"/>
        <s v="Londres - 1948"/>
        <s v="Antuérpia - 1920"/>
        <s v="Tóquio - 2020"/>
      </sharedItems>
    </cacheField>
    <cacheField name="medalha" numFmtId="0">
      <sharedItems count="3">
        <s v="Ouro"/>
        <s v="Bronze"/>
        <s v="Prata"/>
      </sharedItems>
    </cacheField>
    <cacheField name="modalidade" numFmtId="0">
      <sharedItems count="19">
        <s v="Vôlei"/>
        <s v="Taekwondo"/>
        <s v="Futebol"/>
        <s v="Canoagem velocidade"/>
        <s v="Vôlei de praia"/>
        <s v="Vela"/>
        <s v="Boxe"/>
        <s v="Atletismo"/>
        <s v="Maratona aquática"/>
        <s v="Ginástica artística"/>
        <s v="Judô"/>
        <s v="Tiro esportivo"/>
        <s v="Pentatlo moderno"/>
        <s v="Natação"/>
        <s v="Hipismo"/>
        <s v="Basquete"/>
        <s v="Skate"/>
        <s v="Surf"/>
        <s v="Tênis"/>
      </sharedItems>
    </cacheField>
    <cacheField name="atleta" numFmtId="0">
      <sharedItems/>
    </cacheField>
    <cacheField name="categoria" numFmtId="0">
      <sharedItems containsBlank="1"/>
    </cacheField>
    <cacheField name="genero" numFmtId="0">
      <sharedItems count="2">
        <s v="Masculino"/>
        <s v="Feminino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vandro Da Silva Santos" refreshedDate="44423.694311226849" createdVersion="6" refreshedVersion="6" minRefreshableVersion="3" recordCount="319" xr:uid="{00000000-000A-0000-FFFF-FFFF04000000}">
  <cacheSource type="worksheet">
    <worksheetSource name="Atletas_Brasil_Toquio_2020"/>
  </cacheSource>
  <cacheFields count="5">
    <cacheField name="Atleta - Toquio 2020" numFmtId="0">
      <sharedItems/>
    </cacheField>
    <cacheField name="País" numFmtId="0">
      <sharedItems/>
    </cacheField>
    <cacheField name="Desporte" numFmtId="49">
      <sharedItems/>
    </cacheField>
    <cacheField name="Esporte" numFmtId="0">
      <sharedItems count="66">
        <s v="Futebol"/>
        <s v="Judo"/>
        <s v="Vela"/>
        <s v="Natação"/>
        <s v="Handebol"/>
        <s v="Ginástica artística"/>
        <s v="Atletismo"/>
        <s v="Levantamento de peso"/>
        <s v="Hipismo"/>
        <s v="Ginástica rítmica"/>
        <s v="Skate"/>
        <s v="Ciclismo mountain bike"/>
        <s v="Triatlo"/>
        <s v="Vôlei de praia"/>
        <s v="Vôlei"/>
        <s v="Tênis de mesa"/>
        <s v="Rugby de sete"/>
        <s v="Badminton"/>
        <s v="Maratona aquática"/>
        <s v="Tiro com arco"/>
        <s v="Boxe"/>
        <s v="tênis"/>
        <s v="Surf"/>
        <s v="Mergulho"/>
        <s v="Canoa Slalom"/>
        <s v="Pentatlo moderno"/>
        <s v="Taekwondo"/>
        <s v="Esgrima"/>
        <s v="Canoagem Velocidade"/>
        <s v="Luta livre"/>
        <s v="Ciclismo BMX Racing"/>
        <s v="Remo"/>
        <s v="Tiro"/>
        <s v=" Wrestling" u="1"/>
        <s v=" Table Tennis" u="1"/>
        <s v=" Rowing" u="1"/>
        <s v=" Cycling BMX Racing" u="1"/>
        <s v=" Archery" u="1"/>
        <s v=" Skateboarding" u="1"/>
        <s v=" Shooting" u="1"/>
        <s v=" Taekwondo" u="1"/>
        <s v=" Swimming" u="1"/>
        <s v=" Triathlon" u="1"/>
        <s v=" Volleyball" u="1"/>
        <s v=" Sailing" u="1"/>
        <s v=" Weightlifting" u="1"/>
        <s v=" Rugby Sevens" u="1"/>
        <s v=" Marathon Swimming" u="1"/>
        <s v=" Badminton" u="1"/>
        <s v=" Modern Pentathlon" u="1"/>
        <s v=" Cycling Mountain Bike" u="1"/>
        <s v=" Tennis" u="1"/>
        <s v=" Canoe Sprint" u="1"/>
        <s v=" Artistic Gymnastics" u="1"/>
        <s v=" Fencing" u="1"/>
        <s v=" Football" u="1"/>
        <s v=" Beach Volleyball" u="1"/>
        <s v=" Canoe Slalom" u="1"/>
        <s v=" Rhythmic Gymnastics" u="1"/>
        <s v=" Athletics" u="1"/>
        <s v=" Boxing" u="1"/>
        <s v=" Equestrian" u="1"/>
        <s v=" Judo" u="1"/>
        <s v=" Diving" u="1"/>
        <s v=" Handball" u="1"/>
        <s v=" Surfing" u="1"/>
      </sharedItems>
    </cacheField>
    <cacheField name="Gênero" numFmtId="0">
      <sharedItems count="2">
        <s v="Masculino"/>
        <s v="Feminino"/>
      </sharedItems>
    </cacheField>
  </cacheFields>
  <extLst>
    <ext xmlns:x14="http://schemas.microsoft.com/office/spreadsheetml/2009/9/main" uri="{725AE2AE-9491-48be-B2B4-4EB974FC3084}">
      <x14:pivotCacheDefinition pivotCacheId="4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1">
  <r>
    <s v="Tóquio - 2020"/>
    <s v="United States"/>
    <x v="0"/>
    <s v="USA"/>
    <x v="0"/>
    <x v="0"/>
    <n v="23"/>
  </r>
  <r>
    <s v="Tóquio - 2020"/>
    <s v="China"/>
    <x v="1"/>
    <s v="CHN"/>
    <x v="0"/>
    <x v="0"/>
    <n v="22"/>
  </r>
  <r>
    <s v="Tóquio - 2020"/>
    <s v="Japan"/>
    <x v="2"/>
    <s v="JPN"/>
    <x v="0"/>
    <x v="0"/>
    <n v="14"/>
  </r>
  <r>
    <s v="Tóquio - 2020"/>
    <s v="Australia"/>
    <x v="3"/>
    <s v="AUS"/>
    <x v="0"/>
    <x v="0"/>
    <n v="10"/>
  </r>
  <r>
    <s v="Tóquio - 2020"/>
    <s v="ROC"/>
    <x v="4"/>
    <s v="ROC"/>
    <x v="0"/>
    <x v="0"/>
    <n v="9"/>
  </r>
  <r>
    <s v="Tóquio - 2020"/>
    <s v="Great Britain"/>
    <x v="5"/>
    <s v="GBR"/>
    <x v="0"/>
    <x v="0"/>
    <n v="6"/>
  </r>
  <r>
    <s v="Tóquio - 2020"/>
    <s v="New Zealand"/>
    <x v="6"/>
    <s v="NZL"/>
    <x v="0"/>
    <x v="0"/>
    <n v="6"/>
  </r>
  <r>
    <s v="Tóquio - 2020"/>
    <s v="Canada"/>
    <x v="7"/>
    <s v="CAN"/>
    <x v="0"/>
    <x v="0"/>
    <n v="5"/>
  </r>
  <r>
    <s v="Tóquio - 2020"/>
    <s v="Netherlands"/>
    <x v="8"/>
    <s v="NED"/>
    <x v="0"/>
    <x v="0"/>
    <n v="5"/>
  </r>
  <r>
    <s v="Tóquio - 2020"/>
    <s v="Germany"/>
    <x v="9"/>
    <s v="GER"/>
    <x v="0"/>
    <x v="0"/>
    <n v="4"/>
  </r>
  <r>
    <s v="Tóquio - 2020"/>
    <s v="Brazil"/>
    <x v="10"/>
    <s v="BRA"/>
    <x v="0"/>
    <x v="0"/>
    <n v="3"/>
  </r>
  <r>
    <s v="Tóquio - 2020"/>
    <s v="Switzerland"/>
    <x v="11"/>
    <s v="SUI"/>
    <x v="0"/>
    <x v="0"/>
    <n v="3"/>
  </r>
  <r>
    <s v="Tóquio - 2020"/>
    <s v="Jamaica"/>
    <x v="12"/>
    <s v="JAM"/>
    <x v="0"/>
    <x v="0"/>
    <n v="3"/>
  </r>
  <r>
    <s v="Tóquio - 2020"/>
    <s v="Bulgaria"/>
    <x v="13"/>
    <s v="BUL"/>
    <x v="0"/>
    <x v="0"/>
    <n v="3"/>
  </r>
  <r>
    <s v="Tóquio - 2020"/>
    <s v="France"/>
    <x v="14"/>
    <s v="FRA"/>
    <x v="0"/>
    <x v="0"/>
    <n v="2"/>
  </r>
  <r>
    <s v="Tóquio - 2020"/>
    <s v="Italy"/>
    <x v="15"/>
    <s v="ITA"/>
    <x v="0"/>
    <x v="0"/>
    <n v="2"/>
  </r>
  <r>
    <s v="Tóquio - 2020"/>
    <s v="Republic of Korea"/>
    <x v="16"/>
    <s v="KOR"/>
    <x v="0"/>
    <x v="0"/>
    <n v="2"/>
  </r>
  <r>
    <s v="Tóquio - 2020"/>
    <s v="Kenya"/>
    <x v="17"/>
    <s v="KEN"/>
    <x v="0"/>
    <x v="0"/>
    <n v="2"/>
  </r>
  <r>
    <s v="Tóquio - 2020"/>
    <s v="Serbia"/>
    <x v="18"/>
    <s v="SRB"/>
    <x v="0"/>
    <x v="0"/>
    <n v="2"/>
  </r>
  <r>
    <s v="Tóquio - 2020"/>
    <s v="Belgium"/>
    <x v="19"/>
    <s v="BEL"/>
    <x v="0"/>
    <x v="0"/>
    <n v="2"/>
  </r>
  <r>
    <s v="Tóquio - 2020"/>
    <s v="Kosovo"/>
    <x v="20"/>
    <s v="KOS"/>
    <x v="0"/>
    <x v="0"/>
    <n v="2"/>
  </r>
  <r>
    <s v="Tóquio - 2020"/>
    <s v="Poland"/>
    <x v="21"/>
    <s v="POL"/>
    <x v="0"/>
    <x v="0"/>
    <n v="1"/>
  </r>
  <r>
    <s v="Tóquio - 2020"/>
    <s v="Spain"/>
    <x v="22"/>
    <s v="ESP"/>
    <x v="0"/>
    <x v="0"/>
    <n v="1"/>
  </r>
  <r>
    <s v="Tóquio - 2020"/>
    <s v="South Africa"/>
    <x v="23"/>
    <s v="RSA"/>
    <x v="0"/>
    <x v="0"/>
    <n v="1"/>
  </r>
  <r>
    <s v="Tóquio - 2020"/>
    <s v="Chinese Taipei"/>
    <x v="24"/>
    <s v="TPE"/>
    <x v="0"/>
    <x v="0"/>
    <n v="1"/>
  </r>
  <r>
    <s v="Tóquio - 2020"/>
    <s v="Hungary"/>
    <x v="25"/>
    <s v="HUN"/>
    <x v="0"/>
    <x v="0"/>
    <n v="1"/>
  </r>
  <r>
    <s v="Tóquio - 2020"/>
    <s v="Denmark"/>
    <x v="26"/>
    <s v="DEN"/>
    <x v="0"/>
    <x v="0"/>
    <n v="1"/>
  </r>
  <r>
    <s v="Tóquio - 2020"/>
    <s v="Turkey"/>
    <x v="27"/>
    <s v="TUR"/>
    <x v="0"/>
    <x v="0"/>
    <n v="1"/>
  </r>
  <r>
    <s v="Tóquio - 2020"/>
    <s v="Austria"/>
    <x v="28"/>
    <s v="AUT"/>
    <x v="0"/>
    <x v="0"/>
    <n v="1"/>
  </r>
  <r>
    <s v="Tóquio - 2020"/>
    <s v="Czech Republic"/>
    <x v="29"/>
    <s v="CZE"/>
    <x v="0"/>
    <x v="0"/>
    <n v="1"/>
  </r>
  <r>
    <s v="Tóquio - 2020"/>
    <s v="Slovenia"/>
    <x v="30"/>
    <s v="SLO"/>
    <x v="0"/>
    <x v="0"/>
    <n v="1"/>
  </r>
  <r>
    <s v="Tóquio - 2020"/>
    <s v="Ecuador"/>
    <x v="31"/>
    <s v="ECU"/>
    <x v="0"/>
    <x v="0"/>
    <n v="1"/>
  </r>
  <r>
    <s v="Tóquio - 2020"/>
    <s v="Romania"/>
    <x v="32"/>
    <s v="ROU"/>
    <x v="0"/>
    <x v="0"/>
    <n v="1"/>
  </r>
  <r>
    <s v="Tóquio - 2020"/>
    <s v="Philippines"/>
    <x v="33"/>
    <s v="PHI"/>
    <x v="0"/>
    <x v="0"/>
    <n v="1"/>
  </r>
  <r>
    <s v="Tóquio - 2020"/>
    <s v="Egypt"/>
    <x v="34"/>
    <s v="EGY"/>
    <x v="0"/>
    <x v="0"/>
    <n v="1"/>
  </r>
  <r>
    <s v="Tóquio - 2020"/>
    <s v="Ireland"/>
    <x v="35"/>
    <s v="IRL"/>
    <x v="0"/>
    <x v="0"/>
    <n v="1"/>
  </r>
  <r>
    <s v="Tóquio - 2020"/>
    <s v="Israel"/>
    <x v="36"/>
    <s v="ISR"/>
    <x v="0"/>
    <x v="0"/>
    <n v="1"/>
  </r>
  <r>
    <s v="Tóquio - 2020"/>
    <s v="Indonesia"/>
    <x v="37"/>
    <s v="INA"/>
    <x v="0"/>
    <x v="0"/>
    <n v="1"/>
  </r>
  <r>
    <s v="Tóquio - 2020"/>
    <s v="Estonia"/>
    <x v="38"/>
    <s v="EST"/>
    <x v="0"/>
    <x v="0"/>
    <n v="1"/>
  </r>
  <r>
    <s v="Tóquio - 2020"/>
    <s v="Thailand"/>
    <x v="39"/>
    <s v="THA"/>
    <x v="0"/>
    <x v="0"/>
    <n v="1"/>
  </r>
  <r>
    <s v="Tóquio - 2020"/>
    <s v="Croatia"/>
    <x v="40"/>
    <s v="CRO"/>
    <x v="0"/>
    <x v="0"/>
    <n v="1"/>
  </r>
  <r>
    <s v="Tóquio - 2020"/>
    <s v="Uganda"/>
    <x v="41"/>
    <s v="UGA"/>
    <x v="0"/>
    <x v="0"/>
    <n v="1"/>
  </r>
  <r>
    <s v="Tóquio - 2020"/>
    <s v="Bahamas"/>
    <x v="42"/>
    <s v="BAH"/>
    <x v="0"/>
    <x v="0"/>
    <n v="1"/>
  </r>
  <r>
    <s v="Tóquio - 2020"/>
    <s v="Venezuela"/>
    <x v="43"/>
    <s v="VEN"/>
    <x v="0"/>
    <x v="0"/>
    <n v="1"/>
  </r>
  <r>
    <s v="Tóquio - 2020"/>
    <s v="Slovakia"/>
    <x v="44"/>
    <s v="SVK"/>
    <x v="0"/>
    <x v="0"/>
    <n v="1"/>
  </r>
  <r>
    <s v="Tóquio - 2020"/>
    <s v="Bermuda"/>
    <x v="45"/>
    <s v="BER"/>
    <x v="0"/>
    <x v="0"/>
    <n v="1"/>
  </r>
  <r>
    <s v="Tóquio - 2020"/>
    <s v="Puerto Rico"/>
    <x v="46"/>
    <s v="PUR"/>
    <x v="0"/>
    <x v="0"/>
    <n v="1"/>
  </r>
  <r>
    <s v="Tóquio - 2020"/>
    <s v="United States"/>
    <x v="0"/>
    <s v="USA"/>
    <x v="1"/>
    <x v="0"/>
    <n v="22"/>
  </r>
  <r>
    <s v="Tóquio - 2020"/>
    <s v="China"/>
    <x v="1"/>
    <s v="CHN"/>
    <x v="1"/>
    <x v="0"/>
    <n v="16"/>
  </r>
  <r>
    <s v="Tóquio - 2020"/>
    <s v="Japan"/>
    <x v="2"/>
    <s v="JPN"/>
    <x v="1"/>
    <x v="0"/>
    <n v="8"/>
  </r>
  <r>
    <s v="Tóquio - 2020"/>
    <s v="Australia"/>
    <x v="3"/>
    <s v="AUS"/>
    <x v="1"/>
    <x v="0"/>
    <n v="3"/>
  </r>
  <r>
    <s v="Tóquio - 2020"/>
    <s v="ROC"/>
    <x v="4"/>
    <s v="ROC"/>
    <x v="1"/>
    <x v="0"/>
    <n v="15"/>
  </r>
  <r>
    <s v="Tóquio - 2020"/>
    <s v="Great Britain"/>
    <x v="5"/>
    <s v="GBR"/>
    <x v="1"/>
    <x v="0"/>
    <n v="7"/>
  </r>
  <r>
    <s v="Tóquio - 2020"/>
    <s v="New Zealand"/>
    <x v="6"/>
    <s v="NZL"/>
    <x v="1"/>
    <x v="0"/>
    <n v="3"/>
  </r>
  <r>
    <s v="Tóquio - 2020"/>
    <s v="Canada"/>
    <x v="7"/>
    <s v="CAN"/>
    <x v="1"/>
    <x v="0"/>
    <n v="5"/>
  </r>
  <r>
    <s v="Tóquio - 2020"/>
    <s v="Netherlands"/>
    <x v="8"/>
    <s v="NED"/>
    <x v="1"/>
    <x v="0"/>
    <n v="4"/>
  </r>
  <r>
    <s v="Tóquio - 2020"/>
    <s v="Germany"/>
    <x v="9"/>
    <s v="GER"/>
    <x v="1"/>
    <x v="0"/>
    <n v="3"/>
  </r>
  <r>
    <s v="Tóquio - 2020"/>
    <s v="Brazil"/>
    <x v="10"/>
    <s v="BRA"/>
    <x v="1"/>
    <x v="0"/>
    <n v="4"/>
  </r>
  <r>
    <s v="Tóquio - 2020"/>
    <s v="Switzerland"/>
    <x v="11"/>
    <s v="SUI"/>
    <x v="1"/>
    <x v="0"/>
    <n v="3"/>
  </r>
  <r>
    <s v="Tóquio - 2020"/>
    <s v="Jamaica"/>
    <x v="12"/>
    <s v="JAM"/>
    <x v="1"/>
    <x v="0"/>
    <n v="1"/>
  </r>
  <r>
    <s v="Tóquio - 2020"/>
    <s v="Bulgaria"/>
    <x v="13"/>
    <s v="BUL"/>
    <x v="1"/>
    <x v="0"/>
    <n v="1"/>
  </r>
  <r>
    <s v="Tóquio - 2020"/>
    <s v="France"/>
    <x v="14"/>
    <s v="FRA"/>
    <x v="1"/>
    <x v="0"/>
    <n v="8"/>
  </r>
  <r>
    <s v="Tóquio - 2020"/>
    <s v="Italy"/>
    <x v="15"/>
    <s v="ITA"/>
    <x v="1"/>
    <x v="0"/>
    <n v="3"/>
  </r>
  <r>
    <s v="Tóquio - 2020"/>
    <s v="Republic of Korea"/>
    <x v="16"/>
    <s v="KOR"/>
    <x v="1"/>
    <x v="0"/>
    <n v="3"/>
  </r>
  <r>
    <s v="Tóquio - 2020"/>
    <s v="Kenya"/>
    <x v="17"/>
    <s v="KEN"/>
    <x v="1"/>
    <x v="0"/>
    <n v="2"/>
  </r>
  <r>
    <s v="Tóquio - 2020"/>
    <s v="Poland"/>
    <x v="21"/>
    <s v="POL"/>
    <x v="1"/>
    <x v="0"/>
    <n v="5"/>
  </r>
  <r>
    <s v="Tóquio - 2020"/>
    <s v="Spain"/>
    <x v="22"/>
    <s v="ESP"/>
    <x v="1"/>
    <x v="0"/>
    <n v="4"/>
  </r>
  <r>
    <s v="Tóquio - 2020"/>
    <s v="South Africa"/>
    <x v="23"/>
    <s v="RSA"/>
    <x v="1"/>
    <x v="0"/>
    <n v="2"/>
  </r>
  <r>
    <s v="Tóquio - 2020"/>
    <s v="Chinese Taipei"/>
    <x v="24"/>
    <s v="TPE"/>
    <x v="1"/>
    <x v="0"/>
    <n v="1"/>
  </r>
  <r>
    <s v="Tóquio - 2020"/>
    <s v="Hungary"/>
    <x v="25"/>
    <s v="HUN"/>
    <x v="1"/>
    <x v="0"/>
    <n v="1"/>
  </r>
  <r>
    <s v="Tóquio - 2020"/>
    <s v="Denmark"/>
    <x v="26"/>
    <s v="DEN"/>
    <x v="1"/>
    <x v="0"/>
    <n v="1"/>
  </r>
  <r>
    <s v="Tóquio - 2020"/>
    <s v="Turkey"/>
    <x v="27"/>
    <s v="TUR"/>
    <x v="1"/>
    <x v="0"/>
    <n v="1"/>
  </r>
  <r>
    <s v="Tóquio - 2020"/>
    <s v="Austria"/>
    <x v="28"/>
    <s v="AUT"/>
    <x v="1"/>
    <x v="0"/>
    <n v="1"/>
  </r>
  <r>
    <s v="Tóquio - 2020"/>
    <s v="Czech Republic"/>
    <x v="29"/>
    <s v="CZE"/>
    <x v="1"/>
    <x v="0"/>
    <n v="1"/>
  </r>
  <r>
    <s v="Tóquio - 2020"/>
    <s v="Slovenia"/>
    <x v="30"/>
    <s v="SLO"/>
    <x v="1"/>
    <x v="0"/>
    <n v="1"/>
  </r>
  <r>
    <s v="Tóquio - 2020"/>
    <s v="Ecuador"/>
    <x v="31"/>
    <s v="ECU"/>
    <x v="1"/>
    <x v="0"/>
    <n v="1"/>
  </r>
  <r>
    <s v="Tóquio - 2020"/>
    <s v="Romania"/>
    <x v="32"/>
    <s v="ROU"/>
    <x v="1"/>
    <x v="0"/>
    <n v="1"/>
  </r>
  <r>
    <s v="Tóquio - 2020"/>
    <s v="Philippines"/>
    <x v="33"/>
    <s v="PHI"/>
    <x v="1"/>
    <x v="0"/>
    <n v="1"/>
  </r>
  <r>
    <s v="Tóquio - 2020"/>
    <s v="Ukraine"/>
    <x v="47"/>
    <s v="UKR"/>
    <x v="1"/>
    <x v="0"/>
    <n v="3"/>
  </r>
  <r>
    <s v="Tóquio - 2020"/>
    <s v="Sweden"/>
    <x v="48"/>
    <s v="SWE"/>
    <x v="1"/>
    <x v="0"/>
    <n v="3"/>
  </r>
  <r>
    <s v="Tóquio - 2020"/>
    <s v="Hong Kong, China"/>
    <x v="49"/>
    <s v="HKG"/>
    <x v="1"/>
    <x v="0"/>
    <n v="2"/>
  </r>
  <r>
    <s v="Tóquio - 2020"/>
    <s v="Belarus"/>
    <x v="50"/>
    <s v="BLR"/>
    <x v="1"/>
    <x v="0"/>
    <n v="2"/>
  </r>
  <r>
    <s v="Tóquio - 2020"/>
    <s v="Colombia"/>
    <x v="51"/>
    <s v="COL"/>
    <x v="1"/>
    <x v="0"/>
    <n v="2"/>
  </r>
  <r>
    <s v="Tóquio - 2020"/>
    <s v="India"/>
    <x v="52"/>
    <s v="IND"/>
    <x v="1"/>
    <x v="0"/>
    <n v="1"/>
  </r>
  <r>
    <s v="Tóquio - 2020"/>
    <s v="Azerbaijan"/>
    <x v="53"/>
    <s v="AZE"/>
    <x v="1"/>
    <x v="0"/>
    <n v="1"/>
  </r>
  <r>
    <s v="Tóquio - 2020"/>
    <s v="Cuba"/>
    <x v="54"/>
    <s v="CUB"/>
    <x v="1"/>
    <x v="0"/>
    <n v="1"/>
  </r>
  <r>
    <s v="Tóquio - 2020"/>
    <s v="Dominican Republic"/>
    <x v="55"/>
    <s v="DOM"/>
    <x v="1"/>
    <x v="0"/>
    <n v="1"/>
  </r>
  <r>
    <s v="Tóquio - 2020"/>
    <s v="Kyrgyzstan"/>
    <x v="56"/>
    <s v="DOM"/>
    <x v="1"/>
    <x v="0"/>
    <n v="1"/>
  </r>
  <r>
    <s v="Tóquio - 2020"/>
    <s v="Nigeria"/>
    <x v="57"/>
    <s v="DOM"/>
    <x v="1"/>
    <x v="0"/>
    <n v="1"/>
  </r>
  <r>
    <s v="Tóquio - 2020"/>
    <s v="Portugal"/>
    <x v="58"/>
    <s v="DOM"/>
    <x v="1"/>
    <x v="0"/>
    <n v="1"/>
  </r>
  <r>
    <s v="Tóquio - 2020"/>
    <s v="Argentina"/>
    <x v="59"/>
    <s v="DOM"/>
    <x v="1"/>
    <x v="0"/>
    <n v="1"/>
  </r>
  <r>
    <s v="Tóquio - 2020"/>
    <s v="Bahrain"/>
    <x v="60"/>
    <s v="DOM"/>
    <x v="1"/>
    <x v="0"/>
    <n v="1"/>
  </r>
  <r>
    <s v="Tóquio - 2020"/>
    <s v="Lithuania"/>
    <x v="61"/>
    <s v="DOM"/>
    <x v="1"/>
    <x v="0"/>
    <n v="1"/>
  </r>
  <r>
    <s v="Tóquio - 2020"/>
    <s v="Namibia"/>
    <x v="62"/>
    <s v="DOM"/>
    <x v="1"/>
    <x v="0"/>
    <n v="1"/>
  </r>
  <r>
    <s v="Tóquio - 2020"/>
    <s v="Turkmenistan"/>
    <x v="63"/>
    <s v="DOM"/>
    <x v="1"/>
    <x v="0"/>
    <n v="1"/>
  </r>
  <r>
    <s v="Tóquio - 2020"/>
    <s v="United States"/>
    <x v="0"/>
    <s v="USA"/>
    <x v="2"/>
    <x v="0"/>
    <n v="21"/>
  </r>
  <r>
    <s v="Tóquio - 2020"/>
    <s v="China"/>
    <x v="1"/>
    <s v="CHN"/>
    <x v="2"/>
    <x v="0"/>
    <n v="9"/>
  </r>
  <r>
    <s v="Tóquio - 2020"/>
    <s v="Japan"/>
    <x v="2"/>
    <s v="DOM"/>
    <x v="2"/>
    <x v="0"/>
    <n v="8"/>
  </r>
  <r>
    <s v="Tóquio - 2020"/>
    <s v="Australia"/>
    <x v="3"/>
    <s v="DOM"/>
    <x v="2"/>
    <x v="0"/>
    <n v="9"/>
  </r>
  <r>
    <s v="Tóquio - 2020"/>
    <s v="ROC"/>
    <x v="4"/>
    <s v="DOM"/>
    <x v="2"/>
    <x v="0"/>
    <n v="8"/>
  </r>
  <r>
    <s v="Tóquio - 2020"/>
    <s v="Great Britain"/>
    <x v="5"/>
    <s v="DOM"/>
    <x v="2"/>
    <x v="0"/>
    <n v="10"/>
  </r>
  <r>
    <s v="Tóquio - 2020"/>
    <s v="New Zealand"/>
    <x v="6"/>
    <s v="DOM"/>
    <x v="2"/>
    <x v="0"/>
    <n v="2"/>
  </r>
  <r>
    <s v="Tóquio - 2020"/>
    <s v="Canada"/>
    <x v="7"/>
    <s v="DOM"/>
    <x v="2"/>
    <x v="0"/>
    <n v="8"/>
  </r>
  <r>
    <s v="Tóquio - 2020"/>
    <s v="Netherlands"/>
    <x v="8"/>
    <s v="DOM"/>
    <x v="2"/>
    <x v="0"/>
    <n v="12"/>
  </r>
  <r>
    <s v="Tóquio - 2020"/>
    <s v="Germany"/>
    <x v="9"/>
    <s v="DOM"/>
    <x v="2"/>
    <x v="0"/>
    <n v="5"/>
  </r>
  <r>
    <s v="Tóquio - 2020"/>
    <s v="Brazil"/>
    <x v="10"/>
    <s v="DOM"/>
    <x v="2"/>
    <x v="0"/>
    <n v="2"/>
  </r>
  <r>
    <s v="Tóquio - 2020"/>
    <s v="Switzerland"/>
    <x v="11"/>
    <s v="DOM"/>
    <x v="2"/>
    <x v="0"/>
    <n v="4"/>
  </r>
  <r>
    <s v="Tóquio - 2020"/>
    <s v="Jamaica"/>
    <x v="12"/>
    <s v="DOM"/>
    <x v="2"/>
    <x v="0"/>
    <n v="3"/>
  </r>
  <r>
    <s v="Tóquio - 2020"/>
    <s v="Bulgaria"/>
    <x v="13"/>
    <s v="DOM"/>
    <x v="2"/>
    <x v="0"/>
    <n v="2"/>
  </r>
  <r>
    <s v="Tóquio - 2020"/>
    <s v="France"/>
    <x v="14"/>
    <s v="DOM"/>
    <x v="2"/>
    <x v="0"/>
    <n v="5"/>
  </r>
  <r>
    <s v="Tóquio - 2020"/>
    <s v="Italy"/>
    <x v="15"/>
    <s v="DOM"/>
    <x v="2"/>
    <x v="0"/>
    <n v="10"/>
  </r>
  <r>
    <s v="Tóquio - 2020"/>
    <s v="Republic of Korea"/>
    <x v="16"/>
    <s v="DOM"/>
    <x v="2"/>
    <x v="0"/>
    <n v="3"/>
  </r>
  <r>
    <s v="Tóquio - 2020"/>
    <s v="Kenya"/>
    <x v="17"/>
    <s v="DOM"/>
    <x v="2"/>
    <x v="0"/>
    <n v="1"/>
  </r>
  <r>
    <s v="Tóquio - 2020"/>
    <s v="Serbia"/>
    <x v="18"/>
    <s v="DOM"/>
    <x v="2"/>
    <x v="0"/>
    <n v="2"/>
  </r>
  <r>
    <s v="Tóquio - 2020"/>
    <s v="Poland"/>
    <x v="21"/>
    <s v="DOM"/>
    <x v="2"/>
    <x v="0"/>
    <n v="2"/>
  </r>
  <r>
    <s v="Tóquio - 2020"/>
    <s v="Spain"/>
    <x v="22"/>
    <s v="DOM"/>
    <x v="2"/>
    <x v="0"/>
    <n v="1"/>
  </r>
  <r>
    <s v="Tóquio - 2020"/>
    <s v="Chinese Taipei"/>
    <x v="24"/>
    <s v="DOM"/>
    <x v="2"/>
    <x v="0"/>
    <n v="4"/>
  </r>
  <r>
    <s v="Tóquio - 2020"/>
    <s v="Hungary"/>
    <x v="25"/>
    <s v="DOM"/>
    <x v="2"/>
    <x v="0"/>
    <n v="3"/>
  </r>
  <r>
    <s v="Tóquio - 2020"/>
    <s v="Denmark"/>
    <x v="26"/>
    <s v="DOM"/>
    <x v="2"/>
    <x v="0"/>
    <n v="3"/>
  </r>
  <r>
    <s v="Tóquio - 2020"/>
    <s v="Turkey"/>
    <x v="27"/>
    <s v="DOM"/>
    <x v="2"/>
    <x v="0"/>
    <n v="3"/>
  </r>
  <r>
    <s v="Tóquio - 2020"/>
    <s v="Austria"/>
    <x v="28"/>
    <s v="DOM"/>
    <x v="2"/>
    <x v="0"/>
    <n v="2"/>
  </r>
  <r>
    <s v="Tóquio - 2020"/>
    <s v="Egypt"/>
    <x v="34"/>
    <s v="DOM"/>
    <x v="2"/>
    <x v="0"/>
    <n v="2"/>
  </r>
  <r>
    <s v="Tóquio - 2020"/>
    <s v="Ireland"/>
    <x v="35"/>
    <s v="DOM"/>
    <x v="2"/>
    <x v="0"/>
    <n v="1"/>
  </r>
  <r>
    <s v="Tóquio - 2020"/>
    <s v="Israel"/>
    <x v="36"/>
    <s v="DOM"/>
    <x v="2"/>
    <x v="0"/>
    <n v="1"/>
  </r>
  <r>
    <s v="Tóquio - 2020"/>
    <s v="Indonesia"/>
    <x v="37"/>
    <s v="DOM"/>
    <x v="2"/>
    <x v="0"/>
    <n v="1"/>
  </r>
  <r>
    <s v="Tóquio - 2020"/>
    <s v="Estonia"/>
    <x v="38"/>
    <s v="DOM"/>
    <x v="2"/>
    <x v="0"/>
    <n v="1"/>
  </r>
  <r>
    <s v="Tóquio - 2020"/>
    <s v="Thailand"/>
    <x v="39"/>
    <s v="DOM"/>
    <x v="2"/>
    <x v="0"/>
    <n v="1"/>
  </r>
  <r>
    <s v="Tóquio - 2020"/>
    <s v="Ukraine"/>
    <x v="47"/>
    <s v="DOM"/>
    <x v="2"/>
    <x v="0"/>
    <n v="8"/>
  </r>
  <r>
    <s v="Tóquio - 2020"/>
    <s v="Hong Kong, China"/>
    <x v="49"/>
    <s v="DOM"/>
    <x v="2"/>
    <x v="0"/>
    <n v="3"/>
  </r>
  <r>
    <s v="Tóquio - 2020"/>
    <s v="Belarus"/>
    <x v="50"/>
    <s v="DOM"/>
    <x v="2"/>
    <x v="0"/>
    <n v="2"/>
  </r>
  <r>
    <s v="Tóquio - 2020"/>
    <s v="India"/>
    <x v="52"/>
    <s v="DOM"/>
    <x v="2"/>
    <x v="0"/>
    <n v="2"/>
  </r>
  <r>
    <s v="Tóquio - 2020"/>
    <s v="Azerbaijan"/>
    <x v="53"/>
    <s v="DOM"/>
    <x v="2"/>
    <x v="0"/>
    <n v="2"/>
  </r>
  <r>
    <s v="Tóquio - 2020"/>
    <s v="Cuba"/>
    <x v="54"/>
    <s v="DOM"/>
    <x v="2"/>
    <x v="0"/>
    <n v="1"/>
  </r>
  <r>
    <s v="Tóquio - 2020"/>
    <s v="Dominican Republic"/>
    <x v="55"/>
    <s v="DOM"/>
    <x v="2"/>
    <x v="0"/>
    <n v="1"/>
  </r>
  <r>
    <s v="Tóquio - 2020"/>
    <s v="Kyrgyzstan"/>
    <x v="56"/>
    <s v="DOM"/>
    <x v="2"/>
    <x v="0"/>
    <n v="1"/>
  </r>
  <r>
    <s v="Tóquio - 2020"/>
    <s v="Nigeria"/>
    <x v="57"/>
    <s v="DOM"/>
    <x v="2"/>
    <x v="0"/>
    <n v="1"/>
  </r>
  <r>
    <s v="Tóquio - 2020"/>
    <s v="Ethiopia"/>
    <x v="64"/>
    <s v="DOM"/>
    <x v="2"/>
    <x v="0"/>
    <n v="2"/>
  </r>
  <r>
    <s v="Tóquio - 2020"/>
    <s v="Mongolia"/>
    <x v="65"/>
    <s v="DOM"/>
    <x v="2"/>
    <x v="0"/>
    <n v="2"/>
  </r>
  <r>
    <s v="Tóquio - 2020"/>
    <s v="Kazakhstan"/>
    <x v="66"/>
    <s v="DOM"/>
    <x v="2"/>
    <x v="0"/>
    <n v="2"/>
  </r>
  <r>
    <s v="Tóquio - 2020"/>
    <s v="Mexico"/>
    <x v="67"/>
    <s v="DOM"/>
    <x v="2"/>
    <x v="0"/>
    <n v="2"/>
  </r>
  <r>
    <s v="Tóquio - 2020"/>
    <s v="Norway"/>
    <x v="68"/>
    <s v="DOM"/>
    <x v="2"/>
    <x v="0"/>
    <n v="1"/>
  </r>
  <r>
    <s v="Tóquio - 2020"/>
    <s v="Fiji"/>
    <x v="69"/>
    <s v="DOM"/>
    <x v="2"/>
    <x v="0"/>
    <n v="1"/>
  </r>
  <r>
    <s v="Tóquio - 2020"/>
    <s v="San Marino"/>
    <x v="70"/>
    <s v="DOM"/>
    <x v="2"/>
    <x v="0"/>
    <n v="1"/>
  </r>
  <r>
    <s v="Tóquio - 2020"/>
    <s v="Finland"/>
    <x v="71"/>
    <s v="DOM"/>
    <x v="2"/>
    <x v="0"/>
    <n v="1"/>
  </r>
  <r>
    <s v="Tóquio - 2020"/>
    <s v="Côte d'Ivoire"/>
    <x v="72"/>
    <s v="DOM"/>
    <x v="2"/>
    <x v="0"/>
    <n v="1"/>
  </r>
  <r>
    <s v="Tóquio - 2020"/>
    <s v="China"/>
    <x v="1"/>
    <s v="CHN"/>
    <x v="0"/>
    <x v="1"/>
    <n v="3"/>
  </r>
  <r>
    <s v="Tóquio - 2020"/>
    <s v="Great Britain"/>
    <x v="5"/>
    <s v="DOM"/>
    <x v="0"/>
    <x v="1"/>
    <n v="2"/>
  </r>
  <r>
    <s v="Tóquio - 2020"/>
    <s v="ROC"/>
    <x v="4"/>
    <s v="DOM"/>
    <x v="0"/>
    <x v="1"/>
    <n v="1"/>
  </r>
  <r>
    <s v="Tóquio - 2020"/>
    <s v="Japan"/>
    <x v="2"/>
    <s v="DOM"/>
    <x v="0"/>
    <x v="1"/>
    <n v="1"/>
  </r>
  <r>
    <s v="Tóquio - 2020"/>
    <s v="France"/>
    <x v="14"/>
    <s v="DOM"/>
    <x v="0"/>
    <x v="1"/>
    <n v="1"/>
  </r>
  <r>
    <s v="Tóquio - 2020"/>
    <s v="Italy"/>
    <x v="15"/>
    <s v="DOM"/>
    <x v="0"/>
    <x v="1"/>
    <n v="1"/>
  </r>
  <r>
    <s v="Tóquio - 2020"/>
    <s v="Republic of Korea"/>
    <x v="16"/>
    <s v="DOM"/>
    <x v="0"/>
    <x v="1"/>
    <n v="1"/>
  </r>
  <r>
    <s v="Tóquio - 2020"/>
    <s v="Poland"/>
    <x v="21"/>
    <s v="DOM"/>
    <x v="0"/>
    <x v="1"/>
    <n v="1"/>
  </r>
  <r>
    <s v="Tóquio - 2020"/>
    <s v="Spain"/>
    <x v="22"/>
    <s v="DOM"/>
    <x v="0"/>
    <x v="1"/>
    <n v="1"/>
  </r>
  <r>
    <s v="Tóquio - 2020"/>
    <s v="China"/>
    <x v="1"/>
    <s v="CHN"/>
    <x v="1"/>
    <x v="1"/>
    <n v="3"/>
  </r>
  <r>
    <s v="Tóquio - 2020"/>
    <s v="Great Britain"/>
    <x v="5"/>
    <s v="DOM"/>
    <x v="1"/>
    <x v="1"/>
    <n v="1"/>
  </r>
  <r>
    <s v="Tóquio - 2020"/>
    <s v="ROC"/>
    <x v="4"/>
    <s v="DOM"/>
    <x v="1"/>
    <x v="1"/>
    <n v="2"/>
  </r>
  <r>
    <s v="Tóquio - 2020"/>
    <s v="Japan"/>
    <x v="2"/>
    <s v="DOM"/>
    <x v="1"/>
    <x v="1"/>
    <n v="1"/>
  </r>
  <r>
    <s v="Tóquio - 2020"/>
    <s v="United States"/>
    <x v="0"/>
    <s v="USA"/>
    <x v="1"/>
    <x v="1"/>
    <n v="2"/>
  </r>
  <r>
    <s v="Tóquio - 2020"/>
    <s v="Netherlands"/>
    <x v="8"/>
    <s v="DOM"/>
    <x v="1"/>
    <x v="1"/>
    <n v="1"/>
  </r>
  <r>
    <s v="Tóquio - 2020"/>
    <s v="Dominican Republic"/>
    <x v="55"/>
    <s v="DOM"/>
    <x v="1"/>
    <x v="1"/>
    <n v="1"/>
  </r>
  <r>
    <s v="Tóquio - 2020"/>
    <s v="San Marino"/>
    <x v="70"/>
    <s v="DOM"/>
    <x v="1"/>
    <x v="1"/>
    <n v="1"/>
  </r>
  <r>
    <s v="Tóquio - 2020"/>
    <s v="ROC"/>
    <x v="4"/>
    <s v="DOM"/>
    <x v="2"/>
    <x v="1"/>
    <n v="1"/>
  </r>
  <r>
    <s v="Tóquio - 2020"/>
    <s v="Japan"/>
    <x v="2"/>
    <s v="DOM"/>
    <x v="2"/>
    <x v="1"/>
    <n v="1"/>
  </r>
  <r>
    <s v="Tóquio - 2020"/>
    <s v="France"/>
    <x v="14"/>
    <s v="DOM"/>
    <x v="2"/>
    <x v="1"/>
    <n v="1"/>
  </r>
  <r>
    <s v="Tóquio - 2020"/>
    <s v="United States"/>
    <x v="0"/>
    <s v="USA"/>
    <x v="2"/>
    <x v="1"/>
    <n v="2"/>
  </r>
  <r>
    <s v="Tóquio - 2020"/>
    <s v="Australia"/>
    <x v="3"/>
    <s v="DOM"/>
    <x v="2"/>
    <x v="1"/>
    <n v="2"/>
  </r>
  <r>
    <s v="Tóquio - 2020"/>
    <s v="Germany"/>
    <x v="9"/>
    <s v="DOM"/>
    <x v="2"/>
    <x v="1"/>
    <n v="2"/>
  </r>
  <r>
    <s v="Tóquio - 2020"/>
    <s v="Chinese Taipei"/>
    <x v="24"/>
    <s v="DOM"/>
    <x v="2"/>
    <x v="1"/>
    <n v="1"/>
  </r>
  <r>
    <s v="Tóquio - 2020"/>
    <s v="Israel"/>
    <x v="36"/>
    <s v="DOM"/>
    <x v="2"/>
    <x v="1"/>
    <n v="1"/>
  </r>
  <r>
    <s v="Tóquio - 2020"/>
    <s v="Ukraine"/>
    <x v="47"/>
    <s v="DOM"/>
    <x v="2"/>
    <x v="1"/>
    <n v="1"/>
  </r>
  <r>
    <s v="Tóquio - 2020"/>
    <s v="Mexico"/>
    <x v="67"/>
    <s v="DOM"/>
    <x v="2"/>
    <x v="1"/>
    <n v="1"/>
  </r>
  <r>
    <s v="Tóquio - 2020"/>
    <s v="United States"/>
    <x v="0"/>
    <s v="USA"/>
    <x v="0"/>
    <x v="2"/>
    <n v="16"/>
  </r>
  <r>
    <s v="Tóquio - 2020"/>
    <s v="China"/>
    <x v="1"/>
    <s v="CHN"/>
    <x v="0"/>
    <x v="2"/>
    <n v="13"/>
  </r>
  <r>
    <s v="Tóquio - 2020"/>
    <s v="Great Britain"/>
    <x v="5"/>
    <s v="DOM"/>
    <x v="0"/>
    <x v="2"/>
    <n v="12"/>
  </r>
  <r>
    <s v="Tóquio - 2020"/>
    <s v="Japan"/>
    <x v="2"/>
    <s v="DOM"/>
    <x v="0"/>
    <x v="2"/>
    <n v="12"/>
  </r>
  <r>
    <s v="Tóquio - 2020"/>
    <s v="ROC"/>
    <x v="4"/>
    <s v="DOM"/>
    <x v="0"/>
    <x v="2"/>
    <n v="10"/>
  </r>
  <r>
    <s v="Tóquio - 2020"/>
    <s v="Italy"/>
    <x v="15"/>
    <s v="DOM"/>
    <x v="0"/>
    <x v="2"/>
    <n v="7"/>
  </r>
  <r>
    <s v="Tóquio - 2020"/>
    <s v="France"/>
    <x v="14"/>
    <s v="DOM"/>
    <x v="0"/>
    <x v="2"/>
    <n v="7"/>
  </r>
  <r>
    <s v="Tóquio - 2020"/>
    <s v="Australia"/>
    <x v="3"/>
    <s v="DOM"/>
    <x v="0"/>
    <x v="2"/>
    <n v="7"/>
  </r>
  <r>
    <s v="Tóquio - 2020"/>
    <s v="Cuba"/>
    <x v="54"/>
    <s v="DOM"/>
    <x v="0"/>
    <x v="2"/>
    <n v="7"/>
  </r>
  <r>
    <s v="Tóquio - 2020"/>
    <s v="Netherlands"/>
    <x v="8"/>
    <s v="DOM"/>
    <x v="0"/>
    <x v="2"/>
    <n v="5"/>
  </r>
  <r>
    <s v="Tóquio - 2020"/>
    <s v="Hungary"/>
    <x v="25"/>
    <s v="DOM"/>
    <x v="0"/>
    <x v="2"/>
    <n v="5"/>
  </r>
  <r>
    <s v="Tóquio - 2020"/>
    <s v="Brazil"/>
    <x v="10"/>
    <s v="DOM"/>
    <x v="0"/>
    <x v="2"/>
    <n v="4"/>
  </r>
  <r>
    <s v="Tóquio - 2020"/>
    <s v="Norway"/>
    <x v="68"/>
    <s v="DOM"/>
    <x v="0"/>
    <x v="2"/>
    <n v="4"/>
  </r>
  <r>
    <s v="Tóquio - 2020"/>
    <s v="Germany"/>
    <x v="9"/>
    <s v="DOM"/>
    <x v="0"/>
    <x v="2"/>
    <n v="3"/>
  </r>
  <r>
    <s v="Tóquio - 2020"/>
    <s v="Czech Republic"/>
    <x v="29"/>
    <s v="DOM"/>
    <x v="0"/>
    <x v="2"/>
    <n v="3"/>
  </r>
  <r>
    <s v="Tóquio - 2020"/>
    <s v="Islamic Rep. of Iran"/>
    <x v="73"/>
    <s v="IRA"/>
    <x v="0"/>
    <x v="2"/>
    <n v="3"/>
  </r>
  <r>
    <s v="Tóquio - 2020"/>
    <s v="Republic of Korea"/>
    <x v="16"/>
    <s v="DOM"/>
    <x v="0"/>
    <x v="2"/>
    <n v="3"/>
  </r>
  <r>
    <s v="Tóquio - 2020"/>
    <s v="Uzbekistan"/>
    <x v="74"/>
    <s v="DOM"/>
    <x v="0"/>
    <x v="2"/>
    <n v="3"/>
  </r>
  <r>
    <s v="Tóquio - 2020"/>
    <s v="Georgia"/>
    <x v="75"/>
    <s v="DOM"/>
    <x v="0"/>
    <x v="2"/>
    <n v="2"/>
  </r>
  <r>
    <s v="Tóquio - 2020"/>
    <s v="Croatia"/>
    <x v="40"/>
    <s v="DOM"/>
    <x v="0"/>
    <x v="2"/>
    <n v="2"/>
  </r>
  <r>
    <s v="Tóquio - 2020"/>
    <s v="Denmark"/>
    <x v="26"/>
    <s v="DOM"/>
    <x v="0"/>
    <x v="2"/>
    <n v="2"/>
  </r>
  <r>
    <s v="Tóquio - 2020"/>
    <s v="Kenya"/>
    <x v="17"/>
    <s v="DOM"/>
    <x v="0"/>
    <x v="2"/>
    <n v="2"/>
  </r>
  <r>
    <s v="Tóquio - 2020"/>
    <s v="Sweden"/>
    <x v="48"/>
    <s v="DOM"/>
    <x v="0"/>
    <x v="2"/>
    <n v="2"/>
  </r>
  <r>
    <s v="Tóquio - 2020"/>
    <s v="Canada"/>
    <x v="7"/>
    <s v="DOM"/>
    <x v="0"/>
    <x v="2"/>
    <n v="2"/>
  </r>
  <r>
    <s v="Tóquio - 2020"/>
    <s v="Greece"/>
    <x v="76"/>
    <s v="DOM"/>
    <x v="0"/>
    <x v="2"/>
    <n v="2"/>
  </r>
  <r>
    <s v="Tóquio - 2020"/>
    <s v="Poland"/>
    <x v="21"/>
    <s v="DOM"/>
    <x v="0"/>
    <x v="2"/>
    <n v="2"/>
  </r>
  <r>
    <s v="Tóquio - 2020"/>
    <s v="Slovenia"/>
    <x v="30"/>
    <s v="DOM"/>
    <x v="0"/>
    <x v="2"/>
    <n v="2"/>
  </r>
  <r>
    <s v="Tóquio - 2020"/>
    <s v="Qatar"/>
    <x v="77"/>
    <s v="DOM"/>
    <x v="0"/>
    <x v="2"/>
    <n v="2"/>
  </r>
  <r>
    <s v="Tóquio - 2020"/>
    <s v="Spain"/>
    <x v="22"/>
    <s v="DOM"/>
    <x v="0"/>
    <x v="2"/>
    <n v="1"/>
  </r>
  <r>
    <s v="Tóquio - 2020"/>
    <s v="New Zealand"/>
    <x v="6"/>
    <s v="DOM"/>
    <x v="0"/>
    <x v="2"/>
    <n v="1"/>
  </r>
  <r>
    <s v="Tóquio - 2020"/>
    <s v="Ukraine"/>
    <x v="47"/>
    <s v="DOM"/>
    <x v="0"/>
    <x v="2"/>
    <n v="1"/>
  </r>
  <r>
    <s v="Tóquio - 2020"/>
    <s v="Chinese Taipei"/>
    <x v="24"/>
    <s v="DOM"/>
    <x v="0"/>
    <x v="2"/>
    <n v="1"/>
  </r>
  <r>
    <s v="Tóquio - 2020"/>
    <s v="Turkey"/>
    <x v="27"/>
    <s v="DOM"/>
    <x v="0"/>
    <x v="2"/>
    <n v="1"/>
  </r>
  <r>
    <s v="Tóquio - 2020"/>
    <s v="Serbia"/>
    <x v="18"/>
    <s v="DOM"/>
    <x v="0"/>
    <x v="2"/>
    <n v="1"/>
  </r>
  <r>
    <s v="Tóquio - 2020"/>
    <s v="Belgium"/>
    <x v="19"/>
    <s v="DOM"/>
    <x v="0"/>
    <x v="2"/>
    <n v="1"/>
  </r>
  <r>
    <s v="Tóquio - 2020"/>
    <s v="India"/>
    <x v="52"/>
    <s v="DOM"/>
    <x v="0"/>
    <x v="2"/>
    <n v="1"/>
  </r>
  <r>
    <s v="Tóquio - 2020"/>
    <s v="Uganda"/>
    <x v="41"/>
    <s v="DOM"/>
    <x v="0"/>
    <x v="2"/>
    <n v="1"/>
  </r>
  <r>
    <s v="Tóquio - 2020"/>
    <s v="Belarus"/>
    <x v="50"/>
    <s v="DOM"/>
    <x v="0"/>
    <x v="2"/>
    <n v="1"/>
  </r>
  <r>
    <s v="Tóquio - 2020"/>
    <s v="Ethiopia"/>
    <x v="64"/>
    <s v="DOM"/>
    <x v="0"/>
    <x v="2"/>
    <n v="1"/>
  </r>
  <r>
    <s v="Tóquio - 2020"/>
    <s v="Tunisia"/>
    <x v="78"/>
    <s v="DOM"/>
    <x v="0"/>
    <x v="2"/>
    <n v="1"/>
  </r>
  <r>
    <s v="Tóquio - 2020"/>
    <s v="Portugal"/>
    <x v="58"/>
    <s v="DOM"/>
    <x v="0"/>
    <x v="2"/>
    <n v="1"/>
  </r>
  <r>
    <s v="Tóquio - 2020"/>
    <s v="Jamaica"/>
    <x v="12"/>
    <s v="DOM"/>
    <x v="0"/>
    <x v="2"/>
    <n v="1"/>
  </r>
  <r>
    <s v="Tóquio - 2020"/>
    <s v="Ireland"/>
    <x v="35"/>
    <s v="DOM"/>
    <x v="0"/>
    <x v="2"/>
    <n v="1"/>
  </r>
  <r>
    <s v="Tóquio - 2020"/>
    <s v="Latvia"/>
    <x v="79"/>
    <s v="DOM"/>
    <x v="0"/>
    <x v="2"/>
    <n v="1"/>
  </r>
  <r>
    <s v="Tóquio - 2020"/>
    <s v="Ecuador"/>
    <x v="31"/>
    <s v="DOM"/>
    <x v="0"/>
    <x v="2"/>
    <n v="1"/>
  </r>
  <r>
    <s v="Tóquio - 2020"/>
    <s v="Israel"/>
    <x v="36"/>
    <s v="DOM"/>
    <x v="0"/>
    <x v="2"/>
    <n v="1"/>
  </r>
  <r>
    <s v="Tóquio - 2020"/>
    <s v="Bahamas"/>
    <x v="42"/>
    <s v="DOM"/>
    <x v="0"/>
    <x v="2"/>
    <n v="1"/>
  </r>
  <r>
    <s v="Tóquio - 2020"/>
    <s v="Hong Kong, China"/>
    <x v="49"/>
    <s v="DOM"/>
    <x v="0"/>
    <x v="2"/>
    <n v="1"/>
  </r>
  <r>
    <s v="Tóquio - 2020"/>
    <s v="Fiji"/>
    <x v="69"/>
    <s v="DOM"/>
    <x v="0"/>
    <x v="2"/>
    <n v="1"/>
  </r>
  <r>
    <s v="Tóquio - 2020"/>
    <s v="Morocco"/>
    <x v="80"/>
    <s v="DOM"/>
    <x v="0"/>
    <x v="2"/>
    <n v="1"/>
  </r>
  <r>
    <s v="Tóquio - 2020"/>
    <s v="United States"/>
    <x v="0"/>
    <s v="USA"/>
    <x v="1"/>
    <x v="2"/>
    <n v="15"/>
  </r>
  <r>
    <s v="Tóquio - 2020"/>
    <s v="China"/>
    <x v="1"/>
    <s v="CHN"/>
    <x v="1"/>
    <x v="2"/>
    <n v="13"/>
  </r>
  <r>
    <s v="Tóquio - 2020"/>
    <s v="Great Britain"/>
    <x v="5"/>
    <s v="DOM"/>
    <x v="1"/>
    <x v="2"/>
    <n v="12"/>
  </r>
  <r>
    <s v="Tóquio - 2020"/>
    <s v="Japan"/>
    <x v="2"/>
    <s v="DOM"/>
    <x v="1"/>
    <x v="2"/>
    <n v="5"/>
  </r>
  <r>
    <s v="Tóquio - 2020"/>
    <s v="ROC"/>
    <x v="4"/>
    <s v="DOM"/>
    <x v="1"/>
    <x v="2"/>
    <n v="11"/>
  </r>
  <r>
    <s v="Tóquio - 2020"/>
    <s v="Italy"/>
    <x v="15"/>
    <s v="DOM"/>
    <x v="1"/>
    <x v="2"/>
    <n v="7"/>
  </r>
  <r>
    <s v="Tóquio - 2020"/>
    <s v="France"/>
    <x v="14"/>
    <s v="DOM"/>
    <x v="1"/>
    <x v="2"/>
    <n v="4"/>
  </r>
  <r>
    <s v="Tóquio - 2020"/>
    <s v="Australia"/>
    <x v="3"/>
    <s v="DOM"/>
    <x v="1"/>
    <x v="2"/>
    <n v="3"/>
  </r>
  <r>
    <s v="Tóquio - 2020"/>
    <s v="Cuba"/>
    <x v="54"/>
    <s v="DOM"/>
    <x v="1"/>
    <x v="2"/>
    <n v="2"/>
  </r>
  <r>
    <s v="Tóquio - 2020"/>
    <s v="Netherlands"/>
    <x v="8"/>
    <s v="DOM"/>
    <x v="1"/>
    <x v="2"/>
    <n v="7"/>
  </r>
  <r>
    <s v="Tóquio - 2020"/>
    <s v="Hungary"/>
    <x v="25"/>
    <s v="DOM"/>
    <x v="1"/>
    <x v="2"/>
    <n v="6"/>
  </r>
  <r>
    <s v="Tóquio - 2020"/>
    <s v="Brazil"/>
    <x v="10"/>
    <s v="DOM"/>
    <x v="1"/>
    <x v="2"/>
    <n v="2"/>
  </r>
  <r>
    <s v="Tóquio - 2020"/>
    <s v="Norway"/>
    <x v="68"/>
    <s v="DOM"/>
    <x v="1"/>
    <x v="2"/>
    <n v="2"/>
  </r>
  <r>
    <s v="Tóquio - 2020"/>
    <s v="Germany"/>
    <x v="9"/>
    <s v="DOM"/>
    <x v="1"/>
    <x v="2"/>
    <n v="7"/>
  </r>
  <r>
    <s v="Tóquio - 2020"/>
    <s v="Czech Republic"/>
    <x v="29"/>
    <s v="DOM"/>
    <x v="1"/>
    <x v="2"/>
    <n v="3"/>
  </r>
  <r>
    <s v="Tóquio - 2020"/>
    <s v="Islamic Rep. of Iran"/>
    <x v="73"/>
    <s v="IRA"/>
    <x v="1"/>
    <x v="2"/>
    <n v="2"/>
  </r>
  <r>
    <s v="Tóquio - 2020"/>
    <s v="Republic of Korea"/>
    <x v="16"/>
    <s v="DOM"/>
    <x v="1"/>
    <x v="2"/>
    <n v="1"/>
  </r>
  <r>
    <s v="Tóquio - 2020"/>
    <s v="Georgia"/>
    <x v="75"/>
    <s v="DOM"/>
    <x v="1"/>
    <x v="2"/>
    <n v="5"/>
  </r>
  <r>
    <s v="Tóquio - 2020"/>
    <s v="Croatia"/>
    <x v="40"/>
    <s v="DOM"/>
    <x v="1"/>
    <x v="2"/>
    <n v="3"/>
  </r>
  <r>
    <s v="Tóquio - 2020"/>
    <s v="Denmark"/>
    <x v="26"/>
    <s v="DOM"/>
    <x v="1"/>
    <x v="2"/>
    <n v="3"/>
  </r>
  <r>
    <s v="Tóquio - 2020"/>
    <s v="Kenya"/>
    <x v="17"/>
    <s v="DOM"/>
    <x v="1"/>
    <x v="2"/>
    <n v="2"/>
  </r>
  <r>
    <s v="Tóquio - 2020"/>
    <s v="Sweden"/>
    <x v="48"/>
    <s v="DOM"/>
    <x v="1"/>
    <x v="2"/>
    <n v="2"/>
  </r>
  <r>
    <s v="Tóquio - 2020"/>
    <s v="Canada"/>
    <x v="7"/>
    <s v="DOM"/>
    <x v="1"/>
    <x v="2"/>
    <n v="1"/>
  </r>
  <r>
    <s v="Tóquio - 2020"/>
    <s v="Greece"/>
    <x v="76"/>
    <s v="DOM"/>
    <x v="1"/>
    <x v="2"/>
    <n v="1"/>
  </r>
  <r>
    <s v="Tóquio - 2020"/>
    <s v="Spain"/>
    <x v="22"/>
    <s v="DOM"/>
    <x v="1"/>
    <x v="2"/>
    <n v="4"/>
  </r>
  <r>
    <s v="Tóquio - 2020"/>
    <s v="New Zealand"/>
    <x v="6"/>
    <s v="DOM"/>
    <x v="1"/>
    <x v="2"/>
    <n v="3"/>
  </r>
  <r>
    <s v="Tóquio - 2020"/>
    <s v="Ukraine"/>
    <x v="47"/>
    <s v="DOM"/>
    <x v="1"/>
    <x v="2"/>
    <n v="3"/>
  </r>
  <r>
    <s v="Tóquio - 2020"/>
    <s v="Chinese Taipei"/>
    <x v="24"/>
    <s v="DOM"/>
    <x v="1"/>
    <x v="2"/>
    <n v="3"/>
  </r>
  <r>
    <s v="Tóquio - 2020"/>
    <s v="Turkey"/>
    <x v="27"/>
    <s v="DOM"/>
    <x v="1"/>
    <x v="2"/>
    <n v="1"/>
  </r>
  <r>
    <s v="Tóquio - 2020"/>
    <s v="Serbia"/>
    <x v="18"/>
    <s v="DOM"/>
    <x v="1"/>
    <x v="2"/>
    <n v="1"/>
  </r>
  <r>
    <s v="Tóquio - 2020"/>
    <s v="Belgium"/>
    <x v="19"/>
    <s v="DOM"/>
    <x v="1"/>
    <x v="2"/>
    <n v="1"/>
  </r>
  <r>
    <s v="Tóquio - 2020"/>
    <s v="India"/>
    <x v="52"/>
    <s v="DOM"/>
    <x v="1"/>
    <x v="2"/>
    <n v="1"/>
  </r>
  <r>
    <s v="Tóquio - 2020"/>
    <s v="Uganda"/>
    <x v="41"/>
    <s v="DOM"/>
    <x v="1"/>
    <x v="2"/>
    <n v="1"/>
  </r>
  <r>
    <s v="Tóquio - 2020"/>
    <s v="Belarus"/>
    <x v="50"/>
    <s v="DOM"/>
    <x v="1"/>
    <x v="2"/>
    <n v="1"/>
  </r>
  <r>
    <s v="Tóquio - 2020"/>
    <s v="Ethiopia"/>
    <x v="64"/>
    <s v="DOM"/>
    <x v="1"/>
    <x v="2"/>
    <n v="1"/>
  </r>
  <r>
    <s v="Tóquio - 2020"/>
    <s v="Tunisia"/>
    <x v="78"/>
    <s v="DOM"/>
    <x v="1"/>
    <x v="2"/>
    <n v="1"/>
  </r>
  <r>
    <s v="Tóquio - 2020"/>
    <s v="Venezuela"/>
    <x v="43"/>
    <s v="DOM"/>
    <x v="1"/>
    <x v="2"/>
    <n v="3"/>
  </r>
  <r>
    <s v="Tóquio - 2020"/>
    <s v="Azerbaijan"/>
    <x v="53"/>
    <s v="DOM"/>
    <x v="1"/>
    <x v="2"/>
    <n v="2"/>
  </r>
  <r>
    <s v="Tóquio - 2020"/>
    <s v="Armenia"/>
    <x v="81"/>
    <s v="DOM"/>
    <x v="1"/>
    <x v="2"/>
    <n v="2"/>
  </r>
  <r>
    <s v="Tóquio - 2020"/>
    <s v="Slovakia"/>
    <x v="44"/>
    <s v="DOM"/>
    <x v="1"/>
    <x v="2"/>
    <n v="2"/>
  </r>
  <r>
    <s v="Tóquio - 2020"/>
    <s v="Colombia"/>
    <x v="51"/>
    <s v="DOM"/>
    <x v="1"/>
    <x v="2"/>
    <n v="2"/>
  </r>
  <r>
    <s v="Tóquio - 2020"/>
    <s v="Romania"/>
    <x v="32"/>
    <s v="DOM"/>
    <x v="1"/>
    <x v="2"/>
    <n v="2"/>
  </r>
  <r>
    <s v="Tóquio - 2020"/>
    <s v="Switzerland"/>
    <x v="11"/>
    <s v="DOM"/>
    <x v="1"/>
    <x v="2"/>
    <n v="1"/>
  </r>
  <r>
    <s v="Tóquio - 2020"/>
    <s v="Egypt"/>
    <x v="34"/>
    <s v="DOM"/>
    <x v="1"/>
    <x v="2"/>
    <n v="1"/>
  </r>
  <r>
    <s v="Tóquio - 2020"/>
    <s v="Indonesia"/>
    <x v="37"/>
    <s v="DOM"/>
    <x v="1"/>
    <x v="2"/>
    <n v="1"/>
  </r>
  <r>
    <s v="Tóquio - 2020"/>
    <s v="Philippines"/>
    <x v="33"/>
    <s v="DOM"/>
    <x v="1"/>
    <x v="2"/>
    <n v="1"/>
  </r>
  <r>
    <s v="Tóquio - 2020"/>
    <s v="Dominican Republic"/>
    <x v="55"/>
    <s v="DOM"/>
    <x v="1"/>
    <x v="2"/>
    <n v="1"/>
  </r>
  <r>
    <s v="Tóquio - 2020"/>
    <s v="Mongolia"/>
    <x v="65"/>
    <s v="DOM"/>
    <x v="1"/>
    <x v="2"/>
    <n v="1"/>
  </r>
  <r>
    <s v="Tóquio - 2020"/>
    <s v="Jordan"/>
    <x v="82"/>
    <s v="DOM"/>
    <x v="1"/>
    <x v="2"/>
    <n v="1"/>
  </r>
  <r>
    <s v="Tóquio - 2020"/>
    <s v="Malaysia"/>
    <x v="83"/>
    <s v="DOM"/>
    <x v="1"/>
    <x v="2"/>
    <n v="1"/>
  </r>
  <r>
    <s v="Tóquio - 2020"/>
    <s v="Kyrgyzstan"/>
    <x v="56"/>
    <s v="DOM"/>
    <x v="1"/>
    <x v="2"/>
    <n v="1"/>
  </r>
  <r>
    <s v="Tóquio - 2020"/>
    <s v="Saudi Arabia"/>
    <x v="84"/>
    <s v="DOM"/>
    <x v="1"/>
    <x v="2"/>
    <n v="1"/>
  </r>
  <r>
    <s v="Tóquio - 2020"/>
    <s v="North Macedonia"/>
    <x v="85"/>
    <s v="DOM"/>
    <x v="1"/>
    <x v="2"/>
    <n v="1"/>
  </r>
  <r>
    <s v="Tóquio - 2020"/>
    <s v="United States"/>
    <x v="0"/>
    <s v="USA"/>
    <x v="2"/>
    <x v="2"/>
    <n v="10"/>
  </r>
  <r>
    <s v="Tóquio - 2020"/>
    <s v="China"/>
    <x v="1"/>
    <s v="CHN"/>
    <x v="2"/>
    <x v="2"/>
    <n v="9"/>
  </r>
  <r>
    <s v="Tóquio - 2020"/>
    <s v="Great Britain"/>
    <x v="5"/>
    <s v="DOM"/>
    <x v="2"/>
    <x v="2"/>
    <n v="10"/>
  </r>
  <r>
    <s v="Tóquio - 2020"/>
    <s v="Japan"/>
    <x v="2"/>
    <s v="DOM"/>
    <x v="2"/>
    <x v="2"/>
    <n v="8"/>
  </r>
  <r>
    <s v="Tóquio - 2020"/>
    <s v="ROC"/>
    <x v="4"/>
    <s v="DOM"/>
    <x v="2"/>
    <x v="2"/>
    <n v="14"/>
  </r>
  <r>
    <s v="Tóquio - 2020"/>
    <s v="Italy"/>
    <x v="15"/>
    <s v="DOM"/>
    <x v="2"/>
    <x v="2"/>
    <n v="10"/>
  </r>
  <r>
    <s v="Tóquio - 2020"/>
    <s v="France"/>
    <x v="14"/>
    <s v="DOM"/>
    <x v="2"/>
    <x v="2"/>
    <n v="4"/>
  </r>
  <r>
    <s v="Tóquio - 2020"/>
    <s v="Australia"/>
    <x v="3"/>
    <s v="DOM"/>
    <x v="2"/>
    <x v="2"/>
    <n v="10"/>
  </r>
  <r>
    <s v="Tóquio - 2020"/>
    <s v="Cuba"/>
    <x v="54"/>
    <s v="DOM"/>
    <x v="2"/>
    <x v="2"/>
    <n v="4"/>
  </r>
  <r>
    <s v="Tóquio - 2020"/>
    <s v="Netherlands"/>
    <x v="8"/>
    <s v="DOM"/>
    <x v="2"/>
    <x v="2"/>
    <n v="1"/>
  </r>
  <r>
    <s v="Tóquio - 2020"/>
    <s v="Hungary"/>
    <x v="25"/>
    <s v="DOM"/>
    <x v="2"/>
    <x v="2"/>
    <n v="4"/>
  </r>
  <r>
    <s v="Tóquio - 2020"/>
    <s v="Brazil"/>
    <x v="10"/>
    <s v="DOM"/>
    <x v="2"/>
    <x v="2"/>
    <n v="6"/>
  </r>
  <r>
    <s v="Tóquio - 2020"/>
    <s v="Norway"/>
    <x v="68"/>
    <s v="DOM"/>
    <x v="2"/>
    <x v="2"/>
    <n v="1"/>
  </r>
  <r>
    <s v="Tóquio - 2020"/>
    <s v="Germany"/>
    <x v="9"/>
    <s v="DOM"/>
    <x v="2"/>
    <x v="2"/>
    <n v="9"/>
  </r>
  <r>
    <s v="Tóquio - 2020"/>
    <s v="Czech Republic"/>
    <x v="29"/>
    <s v="DOM"/>
    <x v="2"/>
    <x v="2"/>
    <n v="3"/>
  </r>
  <r>
    <s v="Tóquio - 2020"/>
    <s v="Islamic Rep. of Iran"/>
    <x v="73"/>
    <s v="IRA"/>
    <x v="2"/>
    <x v="2"/>
    <n v="2"/>
  </r>
  <r>
    <s v="Tóquio - 2020"/>
    <s v="Republic of Korea"/>
    <x v="16"/>
    <s v="DOM"/>
    <x v="2"/>
    <x v="2"/>
    <n v="7"/>
  </r>
  <r>
    <s v="Tóquio - 2020"/>
    <s v="Uzbekistan"/>
    <x v="74"/>
    <s v="DOM"/>
    <x v="2"/>
    <x v="2"/>
    <n v="2"/>
  </r>
  <r>
    <s v="Tóquio - 2020"/>
    <s v="Georgia"/>
    <x v="75"/>
    <s v="DOM"/>
    <x v="2"/>
    <x v="2"/>
    <n v="1"/>
  </r>
  <r>
    <s v="Tóquio - 2020"/>
    <s v="Croatia"/>
    <x v="40"/>
    <s v="DOM"/>
    <x v="2"/>
    <x v="2"/>
    <n v="2"/>
  </r>
  <r>
    <s v="Tóquio - 2020"/>
    <s v="Denmark"/>
    <x v="26"/>
    <s v="DOM"/>
    <x v="2"/>
    <x v="2"/>
    <n v="1"/>
  </r>
  <r>
    <s v="Tóquio - 2020"/>
    <s v="Kenya"/>
    <x v="17"/>
    <s v="DOM"/>
    <x v="2"/>
    <x v="2"/>
    <n v="1"/>
  </r>
  <r>
    <s v="Tóquio - 2020"/>
    <s v="Canada"/>
    <x v="7"/>
    <s v="DOM"/>
    <x v="2"/>
    <x v="2"/>
    <n v="3"/>
  </r>
  <r>
    <s v="Tóquio - 2020"/>
    <s v="Greece"/>
    <x v="76"/>
    <s v="DOM"/>
    <x v="2"/>
    <x v="2"/>
    <n v="1"/>
  </r>
  <r>
    <s v="Tóquio - 2020"/>
    <s v="Poland"/>
    <x v="21"/>
    <s v="DOM"/>
    <x v="2"/>
    <x v="2"/>
    <n v="3"/>
  </r>
  <r>
    <s v="Tóquio - 2020"/>
    <s v="Slovenia"/>
    <x v="30"/>
    <s v="DOM"/>
    <x v="2"/>
    <x v="2"/>
    <n v="1"/>
  </r>
  <r>
    <s v="Tóquio - 2020"/>
    <s v="Qatar"/>
    <x v="77"/>
    <s v="DOM"/>
    <x v="2"/>
    <x v="2"/>
    <n v="1"/>
  </r>
  <r>
    <s v="Tóquio - 2020"/>
    <s v="Spain"/>
    <x v="22"/>
    <s v="DOM"/>
    <x v="2"/>
    <x v="2"/>
    <n v="5"/>
  </r>
  <r>
    <s v="Tóquio - 2020"/>
    <s v="New Zealand"/>
    <x v="6"/>
    <s v="DOM"/>
    <x v="2"/>
    <x v="2"/>
    <n v="5"/>
  </r>
  <r>
    <s v="Tóquio - 2020"/>
    <s v="Ukraine"/>
    <x v="47"/>
    <s v="DOM"/>
    <x v="2"/>
    <x v="2"/>
    <n v="3"/>
  </r>
  <r>
    <s v="Tóquio - 2020"/>
    <s v="Chinese Taipei"/>
    <x v="24"/>
    <s v="DOM"/>
    <x v="2"/>
    <x v="2"/>
    <n v="1"/>
  </r>
  <r>
    <s v="Tóquio - 2020"/>
    <s v="Turkey"/>
    <x v="27"/>
    <s v="DOM"/>
    <x v="2"/>
    <x v="2"/>
    <n v="6"/>
  </r>
  <r>
    <s v="Tóquio - 2020"/>
    <s v="Serbia"/>
    <x v="18"/>
    <s v="DOM"/>
    <x v="2"/>
    <x v="2"/>
    <n v="3"/>
  </r>
  <r>
    <s v="Tóquio - 2020"/>
    <s v="Belgium"/>
    <x v="19"/>
    <s v="DOM"/>
    <x v="2"/>
    <x v="2"/>
    <n v="2"/>
  </r>
  <r>
    <s v="Tóquio - 2020"/>
    <s v="India"/>
    <x v="52"/>
    <s v="DOM"/>
    <x v="2"/>
    <x v="2"/>
    <n v="2"/>
  </r>
  <r>
    <s v="Tóquio - 2020"/>
    <s v="Uganda"/>
    <x v="41"/>
    <s v="DOM"/>
    <x v="2"/>
    <x v="2"/>
    <n v="1"/>
  </r>
  <r>
    <s v="Tóquio - 2020"/>
    <s v="Belarus"/>
    <x v="50"/>
    <s v="DOM"/>
    <x v="2"/>
    <x v="2"/>
    <n v="1"/>
  </r>
  <r>
    <s v="Tóquio - 2020"/>
    <s v="Portugal"/>
    <x v="58"/>
    <s v="DOM"/>
    <x v="2"/>
    <x v="2"/>
    <n v="2"/>
  </r>
  <r>
    <s v="Tóquio - 2020"/>
    <s v="Jamaica"/>
    <x v="12"/>
    <s v="DOM"/>
    <x v="2"/>
    <x v="2"/>
    <n v="1"/>
  </r>
  <r>
    <s v="Tóquio - 2020"/>
    <s v="Ireland"/>
    <x v="35"/>
    <s v="DOM"/>
    <x v="2"/>
    <x v="2"/>
    <n v="1"/>
  </r>
  <r>
    <s v="Tóquio - 2020"/>
    <s v="Latvia"/>
    <x v="79"/>
    <s v="DOM"/>
    <x v="2"/>
    <x v="2"/>
    <n v="1"/>
  </r>
  <r>
    <s v="Tóquio - 2020"/>
    <s v="Azerbaijan"/>
    <x v="53"/>
    <s v="DOM"/>
    <x v="2"/>
    <x v="2"/>
    <n v="2"/>
  </r>
  <r>
    <s v="Tóquio - 2020"/>
    <s v="Armenia"/>
    <x v="81"/>
    <s v="DOM"/>
    <x v="2"/>
    <x v="2"/>
    <n v="2"/>
  </r>
  <r>
    <s v="Tóquio - 2020"/>
    <s v="Slovakia"/>
    <x v="44"/>
    <s v="DOM"/>
    <x v="2"/>
    <x v="2"/>
    <n v="1"/>
  </r>
  <r>
    <s v="Tóquio - 2020"/>
    <s v="Colombia"/>
    <x v="51"/>
    <s v="DOM"/>
    <x v="2"/>
    <x v="2"/>
    <n v="1"/>
  </r>
  <r>
    <s v="Tóquio - 2020"/>
    <s v="Switzerland"/>
    <x v="11"/>
    <s v="DOM"/>
    <x v="2"/>
    <x v="2"/>
    <n v="2"/>
  </r>
  <r>
    <s v="Tóquio - 2020"/>
    <s v="Egypt"/>
    <x v="34"/>
    <s v="DOM"/>
    <x v="2"/>
    <x v="2"/>
    <n v="2"/>
  </r>
  <r>
    <s v="Tóquio - 2020"/>
    <s v="Indonesia"/>
    <x v="37"/>
    <s v="DOM"/>
    <x v="2"/>
    <x v="2"/>
    <n v="2"/>
  </r>
  <r>
    <s v="Tóquio - 2020"/>
    <s v="Philippines"/>
    <x v="33"/>
    <s v="DOM"/>
    <x v="2"/>
    <x v="2"/>
    <n v="1"/>
  </r>
  <r>
    <s v="Tóquio - 2020"/>
    <s v="Dominican Republic"/>
    <x v="55"/>
    <s v="DOM"/>
    <x v="2"/>
    <x v="2"/>
    <n v="1"/>
  </r>
  <r>
    <s v="Tóquio - 2020"/>
    <s v="Mongolia"/>
    <x v="65"/>
    <s v="MGL"/>
    <x v="2"/>
    <x v="2"/>
    <n v="1"/>
  </r>
  <r>
    <s v="Tóquio - 2020"/>
    <s v="Jordan"/>
    <x v="82"/>
    <s v="JOR"/>
    <x v="2"/>
    <x v="2"/>
    <n v="1"/>
  </r>
  <r>
    <s v="Tóquio - 2020"/>
    <s v="Malaysia"/>
    <x v="83"/>
    <s v="MAS"/>
    <x v="2"/>
    <x v="2"/>
    <n v="1"/>
  </r>
  <r>
    <s v="Tóquio - 2020"/>
    <s v="Kazakhstan"/>
    <x v="66"/>
    <s v="KAZ"/>
    <x v="2"/>
    <x v="2"/>
    <n v="6"/>
  </r>
  <r>
    <s v="Tóquio - 2020"/>
    <s v="Austria"/>
    <x v="28"/>
    <s v="AUT"/>
    <x v="2"/>
    <x v="2"/>
    <n v="3"/>
  </r>
  <r>
    <s v="Tóquio - 2020"/>
    <s v="Argentina"/>
    <x v="59"/>
    <s v="ARG"/>
    <x v="2"/>
    <x v="2"/>
    <n v="2"/>
  </r>
  <r>
    <s v="Tóquio - 2020"/>
    <s v="San Marino"/>
    <x v="70"/>
    <s v="SMR"/>
    <x v="2"/>
    <x v="2"/>
    <n v="1"/>
  </r>
  <r>
    <s v="Tóquio - 2020"/>
    <s v="Mexico"/>
    <x v="67"/>
    <s v="MEX"/>
    <x v="2"/>
    <x v="2"/>
    <n v="1"/>
  </r>
  <r>
    <s v="Tóquio - 2020"/>
    <s v="Finland"/>
    <x v="71"/>
    <s v="FIN"/>
    <x v="2"/>
    <x v="2"/>
    <n v="1"/>
  </r>
  <r>
    <s v="Tóquio - 2020"/>
    <s v="Botswana"/>
    <x v="86"/>
    <s v="BOT"/>
    <x v="2"/>
    <x v="2"/>
    <n v="1"/>
  </r>
  <r>
    <s v="Tóquio - 2020"/>
    <s v="Burkina Faso"/>
    <x v="87"/>
    <s v="BUR"/>
    <x v="2"/>
    <x v="2"/>
    <n v="1"/>
  </r>
  <r>
    <s v="Tóquio - 2020"/>
    <s v="Ghana"/>
    <x v="88"/>
    <s v="GHA"/>
    <x v="2"/>
    <x v="2"/>
    <n v="1"/>
  </r>
  <r>
    <s v="Tóquio - 2020"/>
    <s v="Grenada"/>
    <x v="89"/>
    <s v="GRN"/>
    <x v="2"/>
    <x v="2"/>
    <n v="1"/>
  </r>
  <r>
    <s v="Tóquio - 2020"/>
    <s v="Kuwait"/>
    <x v="90"/>
    <s v="KUW"/>
    <x v="2"/>
    <x v="2"/>
    <n v="1"/>
  </r>
  <r>
    <s v="Tóquio - 2020"/>
    <s v="Republic of Moldova"/>
    <x v="91"/>
    <s v="MDA"/>
    <x v="2"/>
    <x v="2"/>
    <n v="1"/>
  </r>
  <r>
    <s v="Tóquio - 2020"/>
    <s v="Syrian Arab Republic"/>
    <x v="92"/>
    <s v="SYR"/>
    <x v="2"/>
    <x v="2"/>
    <n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2">
  <r>
    <s v="3x3 Basketball"/>
    <x v="0"/>
    <x v="0"/>
    <n v="32"/>
  </r>
  <r>
    <s v="Archery"/>
    <x v="1"/>
    <x v="0"/>
    <n v="64"/>
  </r>
  <r>
    <s v="Artistic Gymnastics"/>
    <x v="2"/>
    <x v="0"/>
    <n v="98"/>
  </r>
  <r>
    <s v="Artistic Swimming"/>
    <x v="3"/>
    <x v="0"/>
    <n v="104"/>
  </r>
  <r>
    <s v="Athletics"/>
    <x v="4"/>
    <x v="0"/>
    <n v="951"/>
  </r>
  <r>
    <s v="Badminton"/>
    <x v="5"/>
    <x v="0"/>
    <n v="86"/>
  </r>
  <r>
    <s v="Baseball/Softball"/>
    <x v="6"/>
    <x v="0"/>
    <n v="90"/>
  </r>
  <r>
    <s v="Basketball"/>
    <x v="7"/>
    <x v="0"/>
    <n v="144"/>
  </r>
  <r>
    <s v="Beach Volleyball"/>
    <x v="8"/>
    <x v="0"/>
    <n v="48"/>
  </r>
  <r>
    <s v="Boxing"/>
    <x v="9"/>
    <x v="0"/>
    <n v="102"/>
  </r>
  <r>
    <s v="Canoe Slalom"/>
    <x v="10"/>
    <x v="0"/>
    <n v="41"/>
  </r>
  <r>
    <s v="Canoe Sprint"/>
    <x v="11"/>
    <x v="0"/>
    <n v="122"/>
  </r>
  <r>
    <s v="Cycling BMX Freestyle"/>
    <x v="12"/>
    <x v="0"/>
    <n v="9"/>
  </r>
  <r>
    <s v="Cycling BMX Racing"/>
    <x v="13"/>
    <x v="0"/>
    <n v="24"/>
  </r>
  <r>
    <s v="Cycling Mountain Bike"/>
    <x v="14"/>
    <x v="0"/>
    <n v="38"/>
  </r>
  <r>
    <s v="Cycling Road"/>
    <x v="15"/>
    <x v="0"/>
    <n v="70"/>
  </r>
  <r>
    <s v="Cycling Track"/>
    <x v="16"/>
    <x v="0"/>
    <n v="92"/>
  </r>
  <r>
    <s v="Diving"/>
    <x v="17"/>
    <x v="0"/>
    <n v="72"/>
  </r>
  <r>
    <s v="Equestrian"/>
    <x v="18"/>
    <x v="0"/>
    <n v="74"/>
  </r>
  <r>
    <s v="Fencing"/>
    <x v="19"/>
    <x v="0"/>
    <n v="128"/>
  </r>
  <r>
    <s v="Football"/>
    <x v="20"/>
    <x v="0"/>
    <n v="264"/>
  </r>
  <r>
    <s v="Golf"/>
    <x v="21"/>
    <x v="0"/>
    <n v="60"/>
  </r>
  <r>
    <s v="Handball"/>
    <x v="22"/>
    <x v="0"/>
    <n v="172"/>
  </r>
  <r>
    <s v="Hockey"/>
    <x v="23"/>
    <x v="0"/>
    <n v="192"/>
  </r>
  <r>
    <s v="Judo"/>
    <x v="24"/>
    <x v="0"/>
    <n v="192"/>
  </r>
  <r>
    <s v="Karate"/>
    <x v="25"/>
    <x v="0"/>
    <n v="39"/>
  </r>
  <r>
    <s v="Marathon Swimming"/>
    <x v="26"/>
    <x v="0"/>
    <n v="25"/>
  </r>
  <r>
    <s v="Modern Pentathlon"/>
    <x v="27"/>
    <x v="0"/>
    <n v="36"/>
  </r>
  <r>
    <s v="Rhythmic Gymnastics"/>
    <x v="28"/>
    <x v="0"/>
    <n v="96"/>
  </r>
  <r>
    <s v="Rowing"/>
    <x v="29"/>
    <x v="0"/>
    <n v="257"/>
  </r>
  <r>
    <s v="Rugby Sevens"/>
    <x v="30"/>
    <x v="0"/>
    <n v="156"/>
  </r>
  <r>
    <s v="Sailing"/>
    <x v="31"/>
    <x v="0"/>
    <n v="175"/>
  </r>
  <r>
    <s v="Shooting"/>
    <x v="32"/>
    <x v="0"/>
    <n v="178"/>
  </r>
  <r>
    <s v="Skateboarding"/>
    <x v="33"/>
    <x v="0"/>
    <n v="40"/>
  </r>
  <r>
    <s v="Sport Climbing"/>
    <x v="34"/>
    <x v="0"/>
    <n v="20"/>
  </r>
  <r>
    <s v="Surfing"/>
    <x v="35"/>
    <x v="0"/>
    <n v="20"/>
  </r>
  <r>
    <s v="Swimming"/>
    <x v="36"/>
    <x v="0"/>
    <n v="401"/>
  </r>
  <r>
    <s v="Table Tennis"/>
    <x v="37"/>
    <x v="0"/>
    <n v="88"/>
  </r>
  <r>
    <s v="Taekwondo"/>
    <x v="38"/>
    <x v="0"/>
    <n v="65"/>
  </r>
  <r>
    <s v="Tennis"/>
    <x v="39"/>
    <x v="0"/>
    <n v="94"/>
  </r>
  <r>
    <s v="Trampoline Gymnastics"/>
    <x v="40"/>
    <x v="0"/>
    <n v="16"/>
  </r>
  <r>
    <s v="Triathlon"/>
    <x v="41"/>
    <x v="0"/>
    <n v="55"/>
  </r>
  <r>
    <s v="Volleyball"/>
    <x v="42"/>
    <x v="0"/>
    <n v="144"/>
  </r>
  <r>
    <s v="Water Polo"/>
    <x v="43"/>
    <x v="0"/>
    <n v="130"/>
  </r>
  <r>
    <s v="Weightlifting"/>
    <x v="44"/>
    <x v="0"/>
    <n v="98"/>
  </r>
  <r>
    <s v="Wrestling"/>
    <x v="45"/>
    <x v="0"/>
    <n v="96"/>
  </r>
  <r>
    <s v="3x3 Basketball"/>
    <x v="0"/>
    <x v="1"/>
    <n v="32"/>
  </r>
  <r>
    <s v="Archery"/>
    <x v="1"/>
    <x v="1"/>
    <n v="64"/>
  </r>
  <r>
    <s v="Artistic Gymnastics"/>
    <x v="2"/>
    <x v="1"/>
    <n v="98"/>
  </r>
  <r>
    <s v="Artistic Swimming"/>
    <x v="3"/>
    <x v="1"/>
    <n v="0"/>
  </r>
  <r>
    <s v="Athletics"/>
    <x v="4"/>
    <x v="1"/>
    <n v="1066"/>
  </r>
  <r>
    <s v="Badminton"/>
    <x v="5"/>
    <x v="1"/>
    <n v="87"/>
  </r>
  <r>
    <s v="Baseball/Softball"/>
    <x v="6"/>
    <x v="1"/>
    <n v="144"/>
  </r>
  <r>
    <s v="Basketball"/>
    <x v="7"/>
    <x v="1"/>
    <n v="144"/>
  </r>
  <r>
    <s v="Beach Volleyball"/>
    <x v="8"/>
    <x v="1"/>
    <n v="48"/>
  </r>
  <r>
    <s v="Boxing"/>
    <x v="9"/>
    <x v="1"/>
    <n v="187"/>
  </r>
  <r>
    <s v="Canoe Slalom"/>
    <x v="10"/>
    <x v="1"/>
    <n v="41"/>
  </r>
  <r>
    <s v="Canoe Sprint"/>
    <x v="11"/>
    <x v="1"/>
    <n v="126"/>
  </r>
  <r>
    <s v="Cycling BMX Freestyle"/>
    <x v="12"/>
    <x v="1"/>
    <n v="9"/>
  </r>
  <r>
    <s v="Cycling BMX Racing"/>
    <x v="13"/>
    <x v="1"/>
    <n v="24"/>
  </r>
  <r>
    <s v="Cycling Mountain Bike"/>
    <x v="14"/>
    <x v="1"/>
    <n v="38"/>
  </r>
  <r>
    <s v="Cycling Road"/>
    <x v="15"/>
    <x v="1"/>
    <n v="131"/>
  </r>
  <r>
    <s v="Cycling Track"/>
    <x v="16"/>
    <x v="1"/>
    <n v="103"/>
  </r>
  <r>
    <s v="Diving"/>
    <x v="17"/>
    <x v="1"/>
    <n v="71"/>
  </r>
  <r>
    <s v="Equestrian"/>
    <x v="18"/>
    <x v="1"/>
    <n v="123"/>
  </r>
  <r>
    <s v="Fencing"/>
    <x v="19"/>
    <x v="1"/>
    <n v="133"/>
  </r>
  <r>
    <s v="Football"/>
    <x v="20"/>
    <x v="1"/>
    <n v="344"/>
  </r>
  <r>
    <s v="Golf"/>
    <x v="21"/>
    <x v="1"/>
    <n v="60"/>
  </r>
  <r>
    <s v="Handball"/>
    <x v="22"/>
    <x v="1"/>
    <n v="173"/>
  </r>
  <r>
    <s v="Hockey"/>
    <x v="23"/>
    <x v="1"/>
    <n v="192"/>
  </r>
  <r>
    <s v="Judo"/>
    <x v="24"/>
    <x v="1"/>
    <n v="201"/>
  </r>
  <r>
    <s v="Karate"/>
    <x v="25"/>
    <x v="1"/>
    <n v="42"/>
  </r>
  <r>
    <s v="Marathon Swimming"/>
    <x v="26"/>
    <x v="1"/>
    <n v="26"/>
  </r>
  <r>
    <s v="Modern Pentathlon"/>
    <x v="27"/>
    <x v="1"/>
    <n v="36"/>
  </r>
  <r>
    <s v="Rhythmic Gymnastics"/>
    <x v="28"/>
    <x v="1"/>
    <n v="0"/>
  </r>
  <r>
    <s v="Rowing"/>
    <x v="29"/>
    <x v="1"/>
    <n v="264"/>
  </r>
  <r>
    <s v="Rugby Sevens"/>
    <x v="30"/>
    <x v="1"/>
    <n v="156"/>
  </r>
  <r>
    <s v="Sailing"/>
    <x v="31"/>
    <x v="1"/>
    <n v="175"/>
  </r>
  <r>
    <s v="Shooting"/>
    <x v="32"/>
    <x v="1"/>
    <n v="178"/>
  </r>
  <r>
    <s v="Skateboarding"/>
    <x v="33"/>
    <x v="1"/>
    <n v="40"/>
  </r>
  <r>
    <s v="Sport Climbing"/>
    <x v="34"/>
    <x v="1"/>
    <n v="20"/>
  </r>
  <r>
    <s v="Surfing"/>
    <x v="35"/>
    <x v="1"/>
    <n v="20"/>
  </r>
  <r>
    <s v="Swimming"/>
    <x v="36"/>
    <x v="1"/>
    <n v="479"/>
  </r>
  <r>
    <s v="Table Tennis"/>
    <x v="37"/>
    <x v="1"/>
    <n v="86"/>
  </r>
  <r>
    <s v="Taekwondo"/>
    <x v="38"/>
    <x v="1"/>
    <n v="65"/>
  </r>
  <r>
    <s v="Tennis"/>
    <x v="39"/>
    <x v="1"/>
    <n v="96"/>
  </r>
  <r>
    <s v="Trampoline Gymnastics"/>
    <x v="40"/>
    <x v="1"/>
    <n v="16"/>
  </r>
  <r>
    <s v="Triathlon"/>
    <x v="41"/>
    <x v="1"/>
    <n v="55"/>
  </r>
  <r>
    <s v="Volleyball"/>
    <x v="42"/>
    <x v="1"/>
    <n v="144"/>
  </r>
  <r>
    <s v="Water Polo"/>
    <x v="43"/>
    <x v="1"/>
    <n v="156"/>
  </r>
  <r>
    <s v="Weightlifting"/>
    <x v="44"/>
    <x v="1"/>
    <n v="99"/>
  </r>
  <r>
    <s v="Wrestling"/>
    <x v="45"/>
    <x v="1"/>
    <n v="193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0">
  <r>
    <n v="2016"/>
    <s v="Rio"/>
    <x v="0"/>
    <x v="0"/>
    <x v="0"/>
    <s v="(coletivo)"/>
    <s v="Masculino"/>
    <x v="0"/>
  </r>
  <r>
    <n v="2016"/>
    <s v="Rio"/>
    <x v="0"/>
    <x v="1"/>
    <x v="1"/>
    <s v="Maicon Andrade"/>
    <m/>
    <x v="0"/>
  </r>
  <r>
    <n v="2016"/>
    <s v="Rio"/>
    <x v="0"/>
    <x v="0"/>
    <x v="2"/>
    <s v="(coletivo)"/>
    <s v="Masculino"/>
    <x v="0"/>
  </r>
  <r>
    <n v="2016"/>
    <s v="Rio"/>
    <x v="0"/>
    <x v="2"/>
    <x v="3"/>
    <s v="Isaquias Queiroz e Erlon Silva"/>
    <m/>
    <x v="0"/>
  </r>
  <r>
    <n v="2016"/>
    <s v="Rio"/>
    <x v="0"/>
    <x v="0"/>
    <x v="4"/>
    <s v="Bruno Oscar Schmidt e Alison Cerutti"/>
    <s v="Masculino"/>
    <x v="0"/>
  </r>
  <r>
    <n v="2016"/>
    <s v="Rio"/>
    <x v="0"/>
    <x v="0"/>
    <x v="5"/>
    <s v="Martine Grael, Kahena Kunze"/>
    <m/>
    <x v="1"/>
  </r>
  <r>
    <n v="2016"/>
    <s v="Rio"/>
    <x v="0"/>
    <x v="1"/>
    <x v="3"/>
    <s v="Isaquias Queiroz"/>
    <m/>
    <x v="0"/>
  </r>
  <r>
    <n v="2016"/>
    <s v="Rio"/>
    <x v="0"/>
    <x v="2"/>
    <x v="4"/>
    <s v="Ágatha e Bárbara"/>
    <s v="Feminino"/>
    <x v="1"/>
  </r>
  <r>
    <n v="2016"/>
    <s v="Rio"/>
    <x v="0"/>
    <x v="0"/>
    <x v="6"/>
    <s v="Robson Conceição"/>
    <m/>
    <x v="0"/>
  </r>
  <r>
    <n v="2016"/>
    <s v="Rio"/>
    <x v="0"/>
    <x v="2"/>
    <x v="3"/>
    <s v="Isaquias Queiroz"/>
    <m/>
    <x v="0"/>
  </r>
  <r>
    <n v="2016"/>
    <s v="Rio"/>
    <x v="0"/>
    <x v="0"/>
    <x v="7"/>
    <s v="Thiago Braz"/>
    <s v="salto em altura"/>
    <x v="0"/>
  </r>
  <r>
    <n v="2016"/>
    <s v="Rio"/>
    <x v="0"/>
    <x v="1"/>
    <x v="8"/>
    <s v="Poliana Okimoto"/>
    <m/>
    <x v="1"/>
  </r>
  <r>
    <n v="2016"/>
    <s v="Rio"/>
    <x v="0"/>
    <x v="2"/>
    <x v="9"/>
    <s v="Arthur Zanetti"/>
    <m/>
    <x v="0"/>
  </r>
  <r>
    <n v="2016"/>
    <s v="Rio"/>
    <x v="0"/>
    <x v="1"/>
    <x v="9"/>
    <s v="Arthur Nory"/>
    <m/>
    <x v="0"/>
  </r>
  <r>
    <n v="2016"/>
    <s v="Rio"/>
    <x v="0"/>
    <x v="2"/>
    <x v="9"/>
    <s v="Diego Hipólito"/>
    <m/>
    <x v="0"/>
  </r>
  <r>
    <n v="2016"/>
    <s v="Rio"/>
    <x v="0"/>
    <x v="1"/>
    <x v="10"/>
    <s v="Rafael Silva"/>
    <m/>
    <x v="0"/>
  </r>
  <r>
    <n v="2016"/>
    <s v="Rio"/>
    <x v="0"/>
    <x v="1"/>
    <x v="10"/>
    <s v="Mayra Aguiar"/>
    <m/>
    <x v="1"/>
  </r>
  <r>
    <n v="2016"/>
    <s v="Rio"/>
    <x v="0"/>
    <x v="0"/>
    <x v="10"/>
    <s v="Rafaela Silva"/>
    <m/>
    <x v="1"/>
  </r>
  <r>
    <n v="2016"/>
    <s v="Rio"/>
    <x v="0"/>
    <x v="2"/>
    <x v="11"/>
    <s v="Felipe Wu"/>
    <m/>
    <x v="0"/>
  </r>
  <r>
    <n v="2012"/>
    <s v="Londres"/>
    <x v="1"/>
    <x v="2"/>
    <x v="12"/>
    <s v="Yane Marques"/>
    <m/>
    <x v="1"/>
  </r>
  <r>
    <n v="2012"/>
    <s v="Londres"/>
    <x v="1"/>
    <x v="2"/>
    <x v="0"/>
    <s v="(coletivo)"/>
    <s v="Masculino"/>
    <x v="0"/>
  </r>
  <r>
    <n v="2012"/>
    <s v="Londres"/>
    <x v="1"/>
    <x v="2"/>
    <x v="6"/>
    <s v="Esquiva Falcão"/>
    <m/>
    <x v="0"/>
  </r>
  <r>
    <n v="2012"/>
    <s v="Londres"/>
    <x v="1"/>
    <x v="0"/>
    <x v="0"/>
    <s v="(coletivo)"/>
    <s v="Feminino"/>
    <x v="1"/>
  </r>
  <r>
    <n v="2012"/>
    <s v="Londres"/>
    <x v="1"/>
    <x v="2"/>
    <x v="2"/>
    <s v="(coletivo)"/>
    <s v="Masculino"/>
    <x v="0"/>
  </r>
  <r>
    <n v="2012"/>
    <s v="Londres"/>
    <x v="1"/>
    <x v="1"/>
    <x v="6"/>
    <s v="Yamaguchi Falcão"/>
    <m/>
    <x v="0"/>
  </r>
  <r>
    <n v="2012"/>
    <s v="Londres"/>
    <x v="1"/>
    <x v="2"/>
    <x v="4"/>
    <s v="Alison e Emanuel"/>
    <m/>
    <x v="0"/>
  </r>
  <r>
    <n v="2012"/>
    <s v="Londres"/>
    <x v="1"/>
    <x v="1"/>
    <x v="4"/>
    <s v="Juliana e Larissa"/>
    <m/>
    <x v="1"/>
  </r>
  <r>
    <n v="2012"/>
    <s v="Londres"/>
    <x v="1"/>
    <x v="1"/>
    <x v="6"/>
    <s v="Adriana de Araújo"/>
    <m/>
    <x v="1"/>
  </r>
  <r>
    <n v="2012"/>
    <s v="Londres"/>
    <x v="1"/>
    <x v="0"/>
    <x v="9"/>
    <s v="Arthur Zanetti"/>
    <m/>
    <x v="0"/>
  </r>
  <r>
    <n v="2012"/>
    <s v="Londres"/>
    <x v="1"/>
    <x v="1"/>
    <x v="5"/>
    <s v="Bruno Prada e Robert Scheidt"/>
    <m/>
    <x v="0"/>
  </r>
  <r>
    <n v="2012"/>
    <s v="Londres"/>
    <x v="1"/>
    <x v="1"/>
    <x v="13"/>
    <s v="Cesar Cielo"/>
    <m/>
    <x v="0"/>
  </r>
  <r>
    <n v="2012"/>
    <s v="Londres"/>
    <x v="1"/>
    <x v="1"/>
    <x v="10"/>
    <s v="Rafael Silva"/>
    <m/>
    <x v="0"/>
  </r>
  <r>
    <n v="2012"/>
    <s v="Londres"/>
    <x v="1"/>
    <x v="1"/>
    <x v="10"/>
    <s v="Mayra Aguiar"/>
    <m/>
    <x v="1"/>
  </r>
  <r>
    <n v="2012"/>
    <s v="Londres"/>
    <x v="1"/>
    <x v="1"/>
    <x v="10"/>
    <s v="Felipe Kitadai"/>
    <m/>
    <x v="0"/>
  </r>
  <r>
    <n v="2012"/>
    <s v="Londres"/>
    <x v="1"/>
    <x v="2"/>
    <x v="13"/>
    <s v="Thiago Pereira"/>
    <m/>
    <x v="0"/>
  </r>
  <r>
    <n v="2012"/>
    <s v="Londres"/>
    <x v="1"/>
    <x v="0"/>
    <x v="10"/>
    <s v="Sarah Menezes"/>
    <m/>
    <x v="1"/>
  </r>
  <r>
    <n v="2008"/>
    <s v="Pequim"/>
    <x v="2"/>
    <x v="1"/>
    <x v="2"/>
    <s v="(coletivo)"/>
    <s v="Masculino"/>
    <x v="0"/>
  </r>
  <r>
    <n v="2008"/>
    <s v="Pequim"/>
    <x v="2"/>
    <x v="1"/>
    <x v="1"/>
    <s v="Natalia Falavigna"/>
    <m/>
    <x v="1"/>
  </r>
  <r>
    <n v="2008"/>
    <s v="Pequim"/>
    <x v="2"/>
    <x v="1"/>
    <x v="10"/>
    <s v="Tiago Camilo"/>
    <m/>
    <x v="0"/>
  </r>
  <r>
    <n v="2008"/>
    <s v="Pequim"/>
    <x v="2"/>
    <x v="1"/>
    <x v="10"/>
    <s v="Leandro Guilheiro"/>
    <m/>
    <x v="0"/>
  </r>
  <r>
    <n v="2008"/>
    <s v="Pequim"/>
    <x v="2"/>
    <x v="1"/>
    <x v="10"/>
    <s v="Ketleyn Quadros"/>
    <m/>
    <x v="1"/>
  </r>
  <r>
    <n v="2008"/>
    <s v="Pequim"/>
    <x v="2"/>
    <x v="1"/>
    <x v="4"/>
    <s v="Emanuel e Ricardo"/>
    <m/>
    <x v="0"/>
  </r>
  <r>
    <n v="2008"/>
    <s v="Pequim"/>
    <x v="2"/>
    <x v="2"/>
    <x v="4"/>
    <s v="Fabio Luiz e Márcio Araújo"/>
    <m/>
    <x v="0"/>
  </r>
  <r>
    <n v="2008"/>
    <s v="Pequim"/>
    <x v="2"/>
    <x v="1"/>
    <x v="5"/>
    <s v="Fernanda Oliveira e Isabel Swan"/>
    <m/>
    <x v="1"/>
  </r>
  <r>
    <n v="2008"/>
    <s v="Pequim"/>
    <x v="2"/>
    <x v="2"/>
    <x v="5"/>
    <s v="Bruno Prada e Robert Scheidt"/>
    <m/>
    <x v="0"/>
  </r>
  <r>
    <n v="2008"/>
    <s v="Pequim"/>
    <x v="2"/>
    <x v="2"/>
    <x v="2"/>
    <s v="(coletivo)"/>
    <s v="Feminino"/>
    <x v="1"/>
  </r>
  <r>
    <n v="2008"/>
    <s v="Pequim"/>
    <x v="2"/>
    <x v="2"/>
    <x v="0"/>
    <s v="(coletivo)"/>
    <s v="Masculino"/>
    <x v="0"/>
  </r>
  <r>
    <n v="2008"/>
    <s v="Pequim"/>
    <x v="2"/>
    <x v="0"/>
    <x v="0"/>
    <s v="(coletivo)"/>
    <s v="Feminino"/>
    <x v="1"/>
  </r>
  <r>
    <n v="2008"/>
    <s v="Pequim"/>
    <x v="2"/>
    <x v="1"/>
    <x v="13"/>
    <s v="Cesar Cielo"/>
    <m/>
    <x v="0"/>
  </r>
  <r>
    <n v="2008"/>
    <s v="Pequim"/>
    <x v="2"/>
    <x v="0"/>
    <x v="13"/>
    <s v="Cesar Cielo"/>
    <m/>
    <x v="0"/>
  </r>
  <r>
    <n v="2008"/>
    <s v="Pequim"/>
    <x v="2"/>
    <x v="0"/>
    <x v="7"/>
    <s v="Maurren Maggi"/>
    <s v="salto em altura"/>
    <x v="1"/>
  </r>
  <r>
    <n v="2004"/>
    <s v="Atenas"/>
    <x v="3"/>
    <x v="1"/>
    <x v="10"/>
    <s v="Flavio Canto"/>
    <m/>
    <x v="0"/>
  </r>
  <r>
    <n v="2004"/>
    <s v="Atenas"/>
    <x v="3"/>
    <x v="1"/>
    <x v="10"/>
    <s v="Leandro Guerrilheiro"/>
    <m/>
    <x v="0"/>
  </r>
  <r>
    <n v="2004"/>
    <s v="Atenas"/>
    <x v="3"/>
    <x v="1"/>
    <x v="7"/>
    <s v="Vanderlei Cordeiro de Lima"/>
    <m/>
    <x v="0"/>
  </r>
  <r>
    <n v="2004"/>
    <s v="Atenas"/>
    <x v="3"/>
    <x v="2"/>
    <x v="2"/>
    <s v="(coletivo)"/>
    <s v="Feminino"/>
    <x v="1"/>
  </r>
  <r>
    <n v="2004"/>
    <s v="Atenas"/>
    <x v="3"/>
    <x v="0"/>
    <x v="0"/>
    <s v="(coletivo)"/>
    <s v="Masculino"/>
    <x v="0"/>
  </r>
  <r>
    <n v="2004"/>
    <s v="Atenas"/>
    <x v="3"/>
    <x v="2"/>
    <x v="4"/>
    <s v="Adriana Behar e Shelda Bede"/>
    <m/>
    <x v="1"/>
  </r>
  <r>
    <n v="2004"/>
    <s v="Atenas"/>
    <x v="3"/>
    <x v="0"/>
    <x v="4"/>
    <s v="Emanuel e Ricardo"/>
    <m/>
    <x v="0"/>
  </r>
  <r>
    <n v="2004"/>
    <s v="Atenas"/>
    <x v="3"/>
    <x v="0"/>
    <x v="5"/>
    <s v="Marcelo Ferreira e Torben Grael"/>
    <m/>
    <x v="0"/>
  </r>
  <r>
    <n v="2004"/>
    <s v="Atenas"/>
    <x v="3"/>
    <x v="0"/>
    <x v="5"/>
    <s v="Robert Scheidt"/>
    <m/>
    <x v="0"/>
  </r>
  <r>
    <n v="2004"/>
    <s v="Atenas"/>
    <x v="3"/>
    <x v="0"/>
    <x v="14"/>
    <s v="Rodrigo Pessoa"/>
    <m/>
    <x v="0"/>
  </r>
  <r>
    <n v="2000"/>
    <s v="Sidney"/>
    <x v="4"/>
    <x v="1"/>
    <x v="0"/>
    <s v="(coletivo)"/>
    <s v="Feminino"/>
    <x v="1"/>
  </r>
  <r>
    <n v="2000"/>
    <s v="Sidney"/>
    <x v="4"/>
    <x v="1"/>
    <x v="13"/>
    <s v="Carlos Jayme, Edvaldo Valério, Fernando Scherer e Gustavo Borges"/>
    <s v="4x100m"/>
    <x v="0"/>
  </r>
  <r>
    <n v="2000"/>
    <s v="Sidney"/>
    <x v="4"/>
    <x v="1"/>
    <x v="14"/>
    <s v="Rodrigo Pessoa, Luiz Felipe de Azevedo, Doda e André Johannpeter"/>
    <s v="Hipismo por equipe"/>
    <x v="0"/>
  </r>
  <r>
    <n v="2000"/>
    <s v="Sidney"/>
    <x v="4"/>
    <x v="1"/>
    <x v="15"/>
    <s v="Adriana Santos, Adriana Pinto, Alessandra, Cintia, Claudinha, Helen, Zaine, Janeth, Kelly, Lilian, Marta e Silvinha"/>
    <s v="Feminino"/>
    <x v="1"/>
  </r>
  <r>
    <n v="2000"/>
    <s v="Sidney"/>
    <x v="4"/>
    <x v="2"/>
    <x v="7"/>
    <s v="André Domingos, Claudinei Quirino, Édson Luciano e Vicente Lenilson"/>
    <s v="4x100m"/>
    <x v="0"/>
  </r>
  <r>
    <n v="2000"/>
    <s v="Sidney"/>
    <x v="4"/>
    <x v="2"/>
    <x v="10"/>
    <s v="Carlos Honorato"/>
    <m/>
    <x v="0"/>
  </r>
  <r>
    <n v="2000"/>
    <s v="Sidney"/>
    <x v="4"/>
    <x v="2"/>
    <x v="10"/>
    <s v="Tiago Camilo"/>
    <m/>
    <x v="0"/>
  </r>
  <r>
    <n v="2000"/>
    <s v="Sidney"/>
    <x v="4"/>
    <x v="1"/>
    <x v="5"/>
    <s v="Marcelo Ferreira e Torben Grael"/>
    <m/>
    <x v="0"/>
  </r>
  <r>
    <n v="2000"/>
    <s v="Sidney"/>
    <x v="4"/>
    <x v="2"/>
    <x v="5"/>
    <s v="Robert Scheidt"/>
    <m/>
    <x v="0"/>
  </r>
  <r>
    <n v="2000"/>
    <s v="Sidney"/>
    <x v="4"/>
    <x v="2"/>
    <x v="4"/>
    <s v="Ricardo e Zé Marco Melo"/>
    <m/>
    <x v="0"/>
  </r>
  <r>
    <n v="2000"/>
    <s v="Sidney"/>
    <x v="4"/>
    <x v="1"/>
    <x v="4"/>
    <s v="Sandra Pires e Adriana Samuel"/>
    <m/>
    <x v="1"/>
  </r>
  <r>
    <n v="2000"/>
    <s v="Sidney"/>
    <x v="4"/>
    <x v="2"/>
    <x v="4"/>
    <s v="Adriana Behar e Shelda Bede"/>
    <m/>
    <x v="1"/>
  </r>
  <r>
    <n v="1996"/>
    <s v="Atlanta"/>
    <x v="5"/>
    <x v="1"/>
    <x v="0"/>
    <s v="(coletivo)"/>
    <s v="Feminino"/>
    <x v="1"/>
  </r>
  <r>
    <n v="1996"/>
    <s v="Atlanta"/>
    <x v="5"/>
    <x v="1"/>
    <x v="10"/>
    <s v="Aurélio Miguel"/>
    <m/>
    <x v="0"/>
  </r>
  <r>
    <n v="1996"/>
    <s v="Atlanta"/>
    <x v="5"/>
    <x v="1"/>
    <x v="10"/>
    <s v="Henrique Guimarães"/>
    <m/>
    <x v="0"/>
  </r>
  <r>
    <n v="1996"/>
    <s v="Atlanta"/>
    <x v="5"/>
    <x v="1"/>
    <x v="14"/>
    <s v="André Johannpeter, Doda, Luiz Felipe de Azevedo e Rodrigo Pessoa"/>
    <s v="Hipismo por equipe"/>
    <x v="0"/>
  </r>
  <r>
    <n v="1996"/>
    <s v="Atlanta"/>
    <x v="5"/>
    <x v="1"/>
    <x v="2"/>
    <s v="(coletivo)"/>
    <s v="Masculino"/>
    <x v="0"/>
  </r>
  <r>
    <n v="1996"/>
    <s v="Atlanta"/>
    <x v="5"/>
    <x v="1"/>
    <x v="7"/>
    <s v="André Domingos, Arnaldo Oliveira, Edson Luciano, Robson Caetano"/>
    <s v="4x100m"/>
    <x v="0"/>
  </r>
  <r>
    <n v="1996"/>
    <s v="Atlanta"/>
    <x v="5"/>
    <x v="1"/>
    <x v="13"/>
    <s v="Fernando Scherer"/>
    <m/>
    <x v="0"/>
  </r>
  <r>
    <n v="1996"/>
    <s v="Atlanta"/>
    <x v="5"/>
    <x v="1"/>
    <x v="13"/>
    <s v="Gustavo Borges"/>
    <m/>
    <x v="0"/>
  </r>
  <r>
    <n v="1996"/>
    <s v="Atlanta"/>
    <x v="5"/>
    <x v="2"/>
    <x v="13"/>
    <s v="Gustavo Borges"/>
    <m/>
    <x v="0"/>
  </r>
  <r>
    <n v="1996"/>
    <s v="Atlanta"/>
    <x v="5"/>
    <x v="2"/>
    <x v="15"/>
    <s v="(coletivo)"/>
    <s v="Feminino"/>
    <x v="1"/>
  </r>
  <r>
    <n v="1996"/>
    <s v="Atlanta"/>
    <x v="5"/>
    <x v="2"/>
    <x v="4"/>
    <s v="Adriana Samuel e Mônica Rodrigues"/>
    <m/>
    <x v="1"/>
  </r>
  <r>
    <n v="1996"/>
    <s v="Atlanta"/>
    <x v="5"/>
    <x v="0"/>
    <x v="4"/>
    <s v="Jaqueline Silva e Sandra Pires"/>
    <m/>
    <x v="1"/>
  </r>
  <r>
    <n v="1996"/>
    <s v="Atlanta"/>
    <x v="5"/>
    <x v="1"/>
    <x v="5"/>
    <s v="Kiko Pelicano e Lars Grael"/>
    <m/>
    <x v="0"/>
  </r>
  <r>
    <n v="1996"/>
    <s v="Atlanta"/>
    <x v="5"/>
    <x v="0"/>
    <x v="5"/>
    <s v="Marcelo Ferreira e Torben Grael"/>
    <m/>
    <x v="0"/>
  </r>
  <r>
    <n v="1996"/>
    <s v="Atlanta"/>
    <x v="5"/>
    <x v="0"/>
    <x v="5"/>
    <s v="Robert Scheidt"/>
    <m/>
    <x v="0"/>
  </r>
  <r>
    <n v="1992"/>
    <s v="Barcelona"/>
    <x v="6"/>
    <x v="2"/>
    <x v="13"/>
    <s v="Gustavo Borges"/>
    <m/>
    <x v="0"/>
  </r>
  <r>
    <n v="1992"/>
    <s v="Barcelona"/>
    <x v="6"/>
    <x v="0"/>
    <x v="0"/>
    <s v="(coletivo)"/>
    <s v="Masculino"/>
    <x v="0"/>
  </r>
  <r>
    <n v="1992"/>
    <s v="Barcelona"/>
    <x v="6"/>
    <x v="0"/>
    <x v="10"/>
    <s v="Rogério Sampaio"/>
    <m/>
    <x v="0"/>
  </r>
  <r>
    <n v="1988"/>
    <s v="Seul"/>
    <x v="7"/>
    <x v="1"/>
    <x v="5"/>
    <s v="Clinio Freitas e Lars Grael"/>
    <m/>
    <x v="0"/>
  </r>
  <r>
    <n v="1988"/>
    <s v="Seul"/>
    <x v="7"/>
    <x v="1"/>
    <x v="5"/>
    <s v="Nelson Falcão e Torben Grael"/>
    <m/>
    <x v="0"/>
  </r>
  <r>
    <n v="1988"/>
    <s v="Seul"/>
    <x v="7"/>
    <x v="2"/>
    <x v="2"/>
    <s v="(coletivo)"/>
    <s v="Masculino"/>
    <x v="0"/>
  </r>
  <r>
    <n v="1988"/>
    <s v="Seul"/>
    <x v="7"/>
    <x v="1"/>
    <x v="7"/>
    <s v="Robson Caetano"/>
    <m/>
    <x v="0"/>
  </r>
  <r>
    <n v="1988"/>
    <s v="Seul"/>
    <x v="7"/>
    <x v="2"/>
    <x v="7"/>
    <s v="Joaquim Cruz"/>
    <m/>
    <x v="0"/>
  </r>
  <r>
    <n v="1988"/>
    <s v="Seul"/>
    <x v="7"/>
    <x v="0"/>
    <x v="10"/>
    <s v="Aurélio Miguel"/>
    <m/>
    <x v="0"/>
  </r>
  <r>
    <n v="1984"/>
    <s v="Los Angeles"/>
    <x v="8"/>
    <x v="2"/>
    <x v="0"/>
    <s v="(coletivo)"/>
    <s v="Masculino"/>
    <x v="0"/>
  </r>
  <r>
    <n v="1984"/>
    <s v="Los Angeles"/>
    <x v="8"/>
    <x v="2"/>
    <x v="5"/>
    <s v="Daniel Adler, Ronaldo Senfft e Torben Grael"/>
    <m/>
    <x v="0"/>
  </r>
  <r>
    <n v="1984"/>
    <s v="Los Angeles"/>
    <x v="8"/>
    <x v="2"/>
    <x v="13"/>
    <s v="Ricardo Prada"/>
    <m/>
    <x v="0"/>
  </r>
  <r>
    <n v="1984"/>
    <s v="Los Angeles"/>
    <x v="8"/>
    <x v="1"/>
    <x v="10"/>
    <s v="Luiz Onmura"/>
    <m/>
    <x v="0"/>
  </r>
  <r>
    <n v="1984"/>
    <s v="Los Angeles"/>
    <x v="8"/>
    <x v="1"/>
    <x v="10"/>
    <s v="Walter Carmona"/>
    <m/>
    <x v="0"/>
  </r>
  <r>
    <n v="1984"/>
    <s v="Los Angeles"/>
    <x v="8"/>
    <x v="2"/>
    <x v="10"/>
    <s v="Douglas Vieira"/>
    <m/>
    <x v="0"/>
  </r>
  <r>
    <n v="1984"/>
    <s v="Los Angeles"/>
    <x v="8"/>
    <x v="2"/>
    <x v="2"/>
    <s v="(coletivo)"/>
    <s v="Masculino"/>
    <x v="0"/>
  </r>
  <r>
    <n v="1984"/>
    <s v="Los Angeles"/>
    <x v="8"/>
    <x v="0"/>
    <x v="7"/>
    <s v="Joaquim Cruz"/>
    <m/>
    <x v="0"/>
  </r>
  <r>
    <n v="1980"/>
    <s v="Moscou"/>
    <x v="9"/>
    <x v="1"/>
    <x v="13"/>
    <s v="Cyro Delgado, Djan Madruga, Jorge Fernandes e Marcus Mattioli"/>
    <s v="4x200m"/>
    <x v="0"/>
  </r>
  <r>
    <n v="1980"/>
    <s v="Moscou"/>
    <x v="9"/>
    <x v="1"/>
    <x v="7"/>
    <s v="João Carlos de Oliveira"/>
    <m/>
    <x v="0"/>
  </r>
  <r>
    <n v="1980"/>
    <s v="Moscou"/>
    <x v="9"/>
    <x v="0"/>
    <x v="5"/>
    <s v="Alexandre Welter e Lars Björkström"/>
    <m/>
    <x v="0"/>
  </r>
  <r>
    <n v="1980"/>
    <s v="Moscou"/>
    <x v="9"/>
    <x v="0"/>
    <x v="5"/>
    <s v="Eduardo Penido e Marcos Soares"/>
    <m/>
    <x v="0"/>
  </r>
  <r>
    <n v="1976"/>
    <s v="Montreal"/>
    <x v="10"/>
    <x v="1"/>
    <x v="5"/>
    <s v="Peter Ficker e Reinaldo Conrad"/>
    <m/>
    <x v="0"/>
  </r>
  <r>
    <n v="1976"/>
    <s v="Montreal"/>
    <x v="10"/>
    <x v="1"/>
    <x v="7"/>
    <s v="João Carlos de Oliveira"/>
    <m/>
    <x v="0"/>
  </r>
  <r>
    <n v="1972"/>
    <s v="Munique"/>
    <x v="11"/>
    <x v="1"/>
    <x v="10"/>
    <s v="Chiaki Ishii"/>
    <m/>
    <x v="0"/>
  </r>
  <r>
    <n v="1972"/>
    <s v="Munique"/>
    <x v="11"/>
    <x v="1"/>
    <x v="7"/>
    <s v="Nelson Prudêncio"/>
    <m/>
    <x v="0"/>
  </r>
  <r>
    <n v="1968"/>
    <s v="México"/>
    <x v="12"/>
    <x v="1"/>
    <x v="5"/>
    <s v="Burkhard Cordes e Reinaldo Conrad"/>
    <m/>
    <x v="0"/>
  </r>
  <r>
    <n v="1968"/>
    <s v="México"/>
    <x v="12"/>
    <x v="1"/>
    <x v="6"/>
    <s v="Servílio de Oliveira"/>
    <m/>
    <x v="0"/>
  </r>
  <r>
    <n v="1968"/>
    <s v="México"/>
    <x v="12"/>
    <x v="2"/>
    <x v="7"/>
    <s v="Nelson Prudêncio"/>
    <m/>
    <x v="0"/>
  </r>
  <r>
    <n v="1964"/>
    <s v="Tóquio"/>
    <x v="13"/>
    <x v="1"/>
    <x v="15"/>
    <s v="Amaury, Sucar, Mosquito, Rosa Branca, Edson Bispo, Fritz, Jatyr, Edvar, Sérgio Macarrão, Ubiratan, Victor e Wlamir"/>
    <s v="Masculino"/>
    <x v="0"/>
  </r>
  <r>
    <n v="1960"/>
    <s v="Roma"/>
    <x v="14"/>
    <x v="1"/>
    <x v="13"/>
    <s v="Manuel dos Santos Júnior"/>
    <s v="100 m livre"/>
    <x v="0"/>
  </r>
  <r>
    <n v="1960"/>
    <s v="Roma"/>
    <x v="14"/>
    <x v="1"/>
    <x v="15"/>
    <s v="Amaury, Sucar, Mosquito, Rosa Branca, Edson Bispo, Fernando Brobró, Jatyr, Moysés, Waldemar, Boccardo, Wlamir e Algodão"/>
    <s v="Masculino"/>
    <x v="0"/>
  </r>
  <r>
    <n v="1952"/>
    <s v="Melbourne"/>
    <x v="15"/>
    <x v="0"/>
    <x v="7"/>
    <s v="Adhemar Ferreira da Silva"/>
    <s v="salto triplo"/>
    <x v="0"/>
  </r>
  <r>
    <n v="1952"/>
    <s v="Helsinque"/>
    <x v="16"/>
    <x v="1"/>
    <x v="13"/>
    <s v="Tetsuo Okamoto"/>
    <s v="1500 m livre"/>
    <x v="0"/>
  </r>
  <r>
    <n v="1952"/>
    <s v="Helsinque"/>
    <x v="16"/>
    <x v="1"/>
    <x v="7"/>
    <s v="José Telles da Conseição"/>
    <s v="salto em altura"/>
    <x v="0"/>
  </r>
  <r>
    <n v="1952"/>
    <s v="Helsinque"/>
    <x v="16"/>
    <x v="0"/>
    <x v="7"/>
    <s v="Adhemar Ferreira da Silva"/>
    <s v="salto triplo"/>
    <x v="0"/>
  </r>
  <r>
    <n v="1948"/>
    <s v="Londres"/>
    <x v="17"/>
    <x v="1"/>
    <x v="15"/>
    <s v="Évora, Alberto, Gemignani, Alfredo, Bráz, Benvenuti, Marcus Vinícius, Massinet, Nilton, Ruy e Algodão"/>
    <s v="Masculino"/>
    <x v="0"/>
  </r>
  <r>
    <n v="1920"/>
    <s v="Antuérpia"/>
    <x v="18"/>
    <x v="2"/>
    <x v="11"/>
    <s v="Afrânio da Costa"/>
    <s v="pistola livre"/>
    <x v="0"/>
  </r>
  <r>
    <n v="1920"/>
    <s v="Antuérpia"/>
    <x v="18"/>
    <x v="1"/>
    <x v="11"/>
    <s v="Guilherme Paraense, Afrânio da Costa, Dario Barbosa, Fernando Soledade e Sebastião Wolf"/>
    <s v="equipe"/>
    <x v="0"/>
  </r>
  <r>
    <n v="1920"/>
    <s v="Antuérpia"/>
    <x v="18"/>
    <x v="0"/>
    <x v="11"/>
    <s v="Guilherme Paraense"/>
    <s v="pistola rápida"/>
    <x v="0"/>
  </r>
  <r>
    <n v="2008"/>
    <s v="Pequim"/>
    <x v="2"/>
    <x v="1"/>
    <x v="7"/>
    <s v="Revezamento 4x100 m feminino"/>
    <m/>
    <x v="1"/>
  </r>
  <r>
    <n v="2008"/>
    <s v="Pequim"/>
    <x v="2"/>
    <x v="1"/>
    <x v="7"/>
    <s v="Revezamento 4x100 m masculino"/>
    <m/>
    <x v="0"/>
  </r>
  <r>
    <n v="2020"/>
    <s v="Tóquio"/>
    <x v="19"/>
    <x v="2"/>
    <x v="16"/>
    <s v="HOEFLER Kelvin"/>
    <s v="Skate Street Masculino"/>
    <x v="0"/>
  </r>
  <r>
    <n v="2020"/>
    <s v="Tóquio"/>
    <x v="19"/>
    <x v="1"/>
    <x v="10"/>
    <s v="CARGNIN Daniel"/>
    <s v="Judô Masculino Até 66KG"/>
    <x v="0"/>
  </r>
  <r>
    <n v="2020"/>
    <s v="Tóquio"/>
    <x v="19"/>
    <x v="2"/>
    <x v="16"/>
    <s v="LEAL Rayssa"/>
    <s v="Skate Street Feminino"/>
    <x v="1"/>
  </r>
  <r>
    <n v="2020"/>
    <s v="Tóquio"/>
    <x v="19"/>
    <x v="1"/>
    <x v="13"/>
    <s v="SCHEFFER Fernando"/>
    <s v="Natação Masculino 200M Livre"/>
    <x v="0"/>
  </r>
  <r>
    <n v="2020"/>
    <s v="Tóquio"/>
    <x v="19"/>
    <x v="0"/>
    <x v="17"/>
    <s v="FERREIRA Italo"/>
    <s v="Surf Masculino"/>
    <x v="0"/>
  </r>
  <r>
    <n v="2020"/>
    <s v="Tóquio"/>
    <x v="19"/>
    <x v="1"/>
    <x v="10"/>
    <s v="AGUIAR Mayra"/>
    <s v="Judô Feminino Até 78KG"/>
    <x v="1"/>
  </r>
  <r>
    <n v="2020"/>
    <s v="Tóquio"/>
    <x v="19"/>
    <x v="2"/>
    <x v="9"/>
    <s v="Rebeca Andrade"/>
    <s v="Ginástica Artistica Feminino - Individual Geral"/>
    <x v="1"/>
  </r>
  <r>
    <n v="2020"/>
    <s v="Tóquio"/>
    <x v="19"/>
    <x v="1"/>
    <x v="18"/>
    <s v="Luisa e Laura"/>
    <s v="Tênis Feminino em Dupla"/>
    <x v="1"/>
  </r>
  <r>
    <n v="2020"/>
    <s v="Tóquio"/>
    <x v="19"/>
    <x v="1"/>
    <x v="13"/>
    <s v="FRATUS Bruno"/>
    <s v="Natação Masculino 50M Livre"/>
    <x v="0"/>
  </r>
  <r>
    <n v="2020"/>
    <s v="Tóquio"/>
    <x v="19"/>
    <x v="0"/>
    <x v="9"/>
    <s v="Rebeca Andrade"/>
    <s v="Ginástica Artistica Salto Feminino"/>
    <x v="1"/>
  </r>
  <r>
    <n v="2020"/>
    <s v="Tóquio"/>
    <x v="19"/>
    <x v="0"/>
    <x v="5"/>
    <s v="Martine Grael e Kahena Kunze"/>
    <s v="Vela Femino Classe 49ERFX"/>
    <x v="1"/>
  </r>
  <r>
    <n v="2020"/>
    <s v="Tóquio"/>
    <x v="19"/>
    <x v="1"/>
    <x v="7"/>
    <s v="dos SANTOS Alison"/>
    <s v="Atletismo Masculino 400M com Barreiras"/>
    <x v="0"/>
  </r>
  <r>
    <n v="2020"/>
    <s v="Tóquio"/>
    <x v="19"/>
    <x v="1"/>
    <x v="6"/>
    <s v="TEIXEIRA Abner"/>
    <s v="Boxe Masculino até 91Kg"/>
    <x v="0"/>
  </r>
  <r>
    <n v="2020"/>
    <s v="Tóquio"/>
    <x v="19"/>
    <x v="1"/>
    <x v="7"/>
    <s v="BRAZ Thiago"/>
    <s v="Atletismo Masculino Salto com Vara"/>
    <x v="0"/>
  </r>
  <r>
    <n v="2020"/>
    <s v="Tóquio"/>
    <x v="19"/>
    <x v="0"/>
    <x v="8"/>
    <s v="CUNHA Ana Marcela"/>
    <s v="Natação Feminino Maratona Aquática"/>
    <x v="1"/>
  </r>
  <r>
    <n v="2020"/>
    <s v="Tóquio"/>
    <x v="19"/>
    <x v="2"/>
    <x v="16"/>
    <s v="BARROS Pedro"/>
    <s v="Skate Park Masculino"/>
    <x v="0"/>
  </r>
  <r>
    <n v="2020"/>
    <s v="Tóquio"/>
    <x v="19"/>
    <x v="0"/>
    <x v="3"/>
    <s v="QUEIROZ dos SANTOS Isaquias"/>
    <s v="Canoagem Masculino 1000M"/>
    <x v="0"/>
  </r>
  <r>
    <n v="2020"/>
    <s v="Tóquio"/>
    <x v="19"/>
    <x v="0"/>
    <x v="6"/>
    <s v="SOUSA Hebert"/>
    <s v="Boxe Masculino Peso Médio"/>
    <x v="0"/>
  </r>
  <r>
    <n v="2020"/>
    <s v="Tóquio"/>
    <x v="19"/>
    <x v="0"/>
    <x v="2"/>
    <s v="(coletivo)"/>
    <s v="Futebol Masculino"/>
    <x v="0"/>
  </r>
  <r>
    <n v="2020"/>
    <s v="Tóquio"/>
    <x v="19"/>
    <x v="2"/>
    <x v="0"/>
    <s v="(coletivo)"/>
    <s v="Vêlei Feminino"/>
    <x v="1"/>
  </r>
  <r>
    <n v="2020"/>
    <s v="Tóquio"/>
    <x v="19"/>
    <x v="2"/>
    <x v="6"/>
    <s v="FERREIRA Beatriz"/>
    <s v="Boxe Femino até 60Kg"/>
    <x v="1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9">
  <r>
    <s v="ABNER"/>
    <s v=" Brazil"/>
    <s v="Football"/>
    <x v="0"/>
    <x v="0"/>
  </r>
  <r>
    <s v="AGUIAR Mayra"/>
    <s v=" Brazil"/>
    <s v="Judo"/>
    <x v="1"/>
    <x v="1"/>
  </r>
  <r>
    <s v="ALBRECHT Samuel"/>
    <s v=" Brazil"/>
    <s v="Sailing"/>
    <x v="2"/>
    <x v="0"/>
  </r>
  <r>
    <s v="ALINE"/>
    <s v=" Brazil"/>
    <s v="Football"/>
    <x v="0"/>
    <x v="1"/>
  </r>
  <r>
    <s v="ALMEIDA Nathalia"/>
    <s v=" Brazil"/>
    <s v="Swimming"/>
    <x v="3"/>
    <x v="1"/>
  </r>
  <r>
    <s v="ALTHEMAN Maria Suelen"/>
    <s v=" Brazil"/>
    <s v="Judo"/>
    <x v="1"/>
    <x v="1"/>
  </r>
  <r>
    <s v="ALVES Dani"/>
    <s v=" Brazil"/>
    <s v="Football"/>
    <x v="0"/>
    <x v="1"/>
  </r>
  <r>
    <s v="AMORIM TALESKA Eduarda"/>
    <s v=" Brazil"/>
    <s v="Handball"/>
    <x v="4"/>
    <x v="1"/>
  </r>
  <r>
    <s v="ANDRADE Rebeca"/>
    <s v=" Brazil"/>
    <s v="Artistic Gymnastics"/>
    <x v="5"/>
    <x v="1"/>
  </r>
  <r>
    <s v="ANDRE Thiago"/>
    <s v=" Brazil"/>
    <s v="Athletics"/>
    <x v="6"/>
    <x v="0"/>
  </r>
  <r>
    <s v="ANDRESSA"/>
    <s v=" Brazil"/>
    <s v="Football"/>
    <x v="0"/>
    <x v="1"/>
  </r>
  <r>
    <s v="ANDRESSINHA"/>
    <s v=" Brazil"/>
    <s v="Football"/>
    <x v="0"/>
    <x v="1"/>
  </r>
  <r>
    <s v="ANGELINA"/>
    <s v=" Brazil"/>
    <s v="Football"/>
    <x v="0"/>
    <x v="1"/>
  </r>
  <r>
    <s v="ANTONIA FERREIRA Jaqueline"/>
    <s v=" Brazil"/>
    <s v="Weightlifting"/>
    <x v="7"/>
    <x v="1"/>
  </r>
  <r>
    <s v="ANTONY"/>
    <s v=" Brazil"/>
    <s v="Football"/>
    <x v="0"/>
    <x v="0"/>
  </r>
  <r>
    <s v="APPEL CHEUICHE Marcio"/>
    <s v=" Brazil"/>
    <s v="Equestrian"/>
    <x v="8"/>
    <x v="0"/>
  </r>
  <r>
    <s v="ARAKAKI Maria Eduarda"/>
    <s v=" Brazil"/>
    <s v="Rhythmic Gymnastics"/>
    <x v="9"/>
    <x v="1"/>
  </r>
  <r>
    <s v="ARANA Guilherme"/>
    <s v=" Brazil"/>
    <s v="Football"/>
    <x v="0"/>
    <x v="0"/>
  </r>
  <r>
    <s v="ARAUJO Larissa"/>
    <s v=" Brazil"/>
    <s v="Handball"/>
    <x v="4"/>
    <x v="1"/>
  </r>
  <r>
    <s v="ARCANJO Geisa"/>
    <s v=" Brazil"/>
    <s v="Athletics"/>
    <x v="6"/>
    <x v="1"/>
  </r>
  <r>
    <s v="ARENHART Barbara"/>
    <s v=" Brazil"/>
    <s v="Handball"/>
    <x v="4"/>
    <x v="1"/>
  </r>
  <r>
    <s v="ASP Yndiara"/>
    <s v=" Brazil"/>
    <s v="Skateboarding"/>
    <x v="10"/>
    <x v="1"/>
  </r>
  <r>
    <s v="AVANCINI Henrique"/>
    <s v=" Brazil"/>
    <s v="Cycling Mountain Bike"/>
    <x v="11"/>
    <x v="0"/>
  </r>
  <r>
    <s v="AZEVEDO Ana Carolina"/>
    <s v=" Brazil"/>
    <s v="Athletics"/>
    <x v="6"/>
    <x v="1"/>
  </r>
  <r>
    <s v="BALDUCCINI Stephanie"/>
    <s v=" Brazil"/>
    <s v="Swimming"/>
    <x v="3"/>
    <x v="1"/>
  </r>
  <r>
    <s v="BAPTISTA Luisa"/>
    <s v=" Brazil"/>
    <s v="Triathlon"/>
    <x v="12"/>
    <x v="1"/>
  </r>
  <r>
    <s v="BARBACHAN Ana"/>
    <s v=" Brazil"/>
    <s v="Sailing"/>
    <x v="2"/>
    <x v="1"/>
  </r>
  <r>
    <s v="BARBARA"/>
    <s v=" Brazil"/>
    <s v="Football"/>
    <x v="0"/>
    <x v="1"/>
  </r>
  <r>
    <s v="BARBOSA Eduardo"/>
    <s v=" Brazil"/>
    <s v="Judo"/>
    <x v="1"/>
    <x v="0"/>
  </r>
  <r>
    <s v="BARDI Felipe"/>
    <s v=" Brazil"/>
    <s v="Athletics"/>
    <x v="6"/>
    <x v="0"/>
  </r>
  <r>
    <s v="BARRETTO JUNIOR Francisco"/>
    <s v=" Brazil"/>
    <s v="Artistic Gymnastics"/>
    <x v="5"/>
    <x v="0"/>
  </r>
  <r>
    <s v="BARROS Pedro"/>
    <s v=" Brazil"/>
    <s v="Skateboarding"/>
    <x v="10"/>
    <x v="0"/>
  </r>
  <r>
    <s v="BASSETO Guilherme"/>
    <s v=" Brazil"/>
    <s v="Swimming"/>
    <x v="3"/>
    <x v="0"/>
  </r>
  <r>
    <s v="BATISTA Ketiley"/>
    <s v=" Brazil"/>
    <s v="Athletics"/>
    <x v="6"/>
    <x v="1"/>
  </r>
  <r>
    <s v="BEATRIZ"/>
    <s v=" Brazil"/>
    <s v="Football"/>
    <x v="0"/>
    <x v="1"/>
  </r>
  <r>
    <s v="BEDNARCZUK Agatha"/>
    <s v=" Brazil"/>
    <s v="Beach Volleyball"/>
    <x v="13"/>
    <x v="1"/>
  </r>
  <r>
    <s v="BENITES Bruna"/>
    <s v=" Brazil"/>
    <s v="Football"/>
    <x v="0"/>
    <x v="1"/>
  </r>
  <r>
    <s v="BETHLEN Bruno"/>
    <s v=" Brazil"/>
    <s v="Sailing"/>
    <x v="2"/>
    <x v="0"/>
  </r>
  <r>
    <s v="BITOLO Gabriela"/>
    <s v=" Brazil"/>
    <s v="Handball"/>
    <x v="4"/>
    <x v="1"/>
  </r>
  <r>
    <s v="BONFIM Caio"/>
    <s v=" Brazil"/>
    <s v="Athletics"/>
    <x v="6"/>
    <x v="0"/>
  </r>
  <r>
    <s v="BORGES ALMEIDA SILVA Mauricio"/>
    <s v=" Brazil"/>
    <s v="Volleyball"/>
    <x v="14"/>
    <x v="0"/>
  </r>
  <r>
    <s v="BORGES Felipe"/>
    <s v=" Brazil"/>
    <s v="Handball"/>
    <x v="4"/>
    <x v="0"/>
  </r>
  <r>
    <s v="BORGES Gabriel"/>
    <s v=" Brazil"/>
    <s v="Sailing"/>
    <x v="2"/>
    <x v="0"/>
  </r>
  <r>
    <s v="BRAGA GUIMARAES Gabriela"/>
    <s v=" Brazil"/>
    <s v="Volleyball"/>
    <x v="14"/>
    <x v="1"/>
  </r>
  <r>
    <s v="BRAIT Camila"/>
    <s v=" Brazil"/>
    <s v="Volleyball"/>
    <x v="14"/>
    <x v="1"/>
  </r>
  <r>
    <s v="BRAZ Thiago"/>
    <s v=" Brazil"/>
    <s v="Athletics"/>
    <x v="6"/>
    <x v="0"/>
  </r>
  <r>
    <s v="BRENNO"/>
    <s v=" Brazil"/>
    <s v="Football"/>
    <x v="0"/>
    <x v="0"/>
  </r>
  <r>
    <s v="BUFONI Leticia"/>
    <s v=" Brazil"/>
    <s v="Skateboarding"/>
    <x v="10"/>
    <x v="1"/>
  </r>
  <r>
    <s v="BURMANN Pedro"/>
    <s v=" Brazil"/>
    <s v="Athletics"/>
    <x v="6"/>
    <x v="0"/>
  </r>
  <r>
    <s v="BUZACARINI Rafael"/>
    <s v=" Brazil"/>
    <s v="Judo"/>
    <x v="1"/>
    <x v="0"/>
  </r>
  <r>
    <s v="CAIXETA Tandara"/>
    <s v=" Brazil"/>
    <s v="Volleyball"/>
    <x v="14"/>
    <x v="1"/>
  </r>
  <r>
    <s v="CALDERANO Hugo"/>
    <s v=" Brazil"/>
    <s v="Table Tennis"/>
    <x v="15"/>
    <x v="0"/>
  </r>
  <r>
    <s v="CAMILO Paulo Andre"/>
    <s v=" Brazil"/>
    <s v="Athletics"/>
    <x v="6"/>
    <x v="0"/>
  </r>
  <r>
    <s v="CAMPOS Luiza"/>
    <s v=" Brazil"/>
    <s v="Rugby Sevens"/>
    <x v="16"/>
    <x v="1"/>
  </r>
  <r>
    <s v="CARDOSO Adriana"/>
    <s v=" Brazil"/>
    <s v="Handball"/>
    <x v="4"/>
    <x v="1"/>
  </r>
  <r>
    <s v="CARGNIN Daniel"/>
    <s v=" Brazil"/>
    <s v="Judo"/>
    <x v="1"/>
    <x v="0"/>
  </r>
  <r>
    <s v="CARVALHO Lucas"/>
    <s v=" Brazil"/>
    <s v="Athletics"/>
    <x v="6"/>
    <x v="0"/>
  </r>
  <r>
    <s v="CERULLO Isadora"/>
    <s v=" Brazil"/>
    <s v="Rugby Sevens"/>
    <x v="16"/>
    <x v="1"/>
  </r>
  <r>
    <s v="CERUTTI Alison"/>
    <s v=" Brazil"/>
    <s v="Beach Volleyball"/>
    <x v="13"/>
    <x v="0"/>
  </r>
  <r>
    <s v="CHIBANA Gabriela"/>
    <s v=" Brazil"/>
    <s v="Judo"/>
    <x v="1"/>
    <x v="1"/>
  </r>
  <r>
    <s v="CHIERIGHINI Marcelo"/>
    <s v=" Brazil"/>
    <s v="Swimming"/>
    <x v="3"/>
    <x v="0"/>
  </r>
  <r>
    <s v="CHIUFFA Fabio"/>
    <s v=" Brazil"/>
    <s v="Handball"/>
    <x v="4"/>
    <x v="0"/>
  </r>
  <r>
    <s v="CLAUDINHO"/>
    <s v=" Brazil"/>
    <s v="Football"/>
    <x v="0"/>
    <x v="0"/>
  </r>
  <r>
    <s v="COCUZZI Luiz Henrique"/>
    <s v=" Brazil"/>
    <s v="Cycling Mountain Bike"/>
    <x v="11"/>
    <x v="0"/>
  </r>
  <r>
    <s v="COELHO Ygor"/>
    <s v=" Brazil"/>
    <s v="Badminton"/>
    <x v="17"/>
    <x v="0"/>
  </r>
  <r>
    <s v="COIMBRA Eshyllen"/>
    <s v=" Brazil"/>
    <s v="Rugby Sevens"/>
    <x v="16"/>
    <x v="1"/>
  </r>
  <r>
    <s v="CONSTANTINO Gabriel"/>
    <s v=" Brazil"/>
    <s v="Athletics"/>
    <x v="6"/>
    <x v="0"/>
  </r>
  <r>
    <s v="CORREA Ana Beatriz"/>
    <s v=" Brazil"/>
    <s v="Volleyball"/>
    <x v="14"/>
    <x v="1"/>
  </r>
  <r>
    <s v="CORREA Matheus"/>
    <s v=" Brazil"/>
    <s v="Athletics"/>
    <x v="6"/>
    <x v="0"/>
  </r>
  <r>
    <s v="CORREIA Breno"/>
    <s v=" Brazil"/>
    <s v="Swimming"/>
    <x v="3"/>
    <x v="0"/>
  </r>
  <r>
    <s v="CORREIA De SOUZA Douglas"/>
    <s v=" Brazil"/>
    <s v="Volleyball"/>
    <x v="14"/>
    <x v="0"/>
  </r>
  <r>
    <s v="COSTA Guilherme"/>
    <s v=" Brazil"/>
    <s v="Swimming"/>
    <x v="3"/>
    <x v="0"/>
  </r>
  <r>
    <s v="COUTINHO Geisa Aparecida"/>
    <s v=" Brazil"/>
    <s v="Athletics"/>
    <x v="6"/>
    <x v="1"/>
  </r>
  <r>
    <s v="CUNHA Ana Marcela"/>
    <s v=" Brazil"/>
    <s v="Marathon Swimming"/>
    <x v="18"/>
    <x v="1"/>
  </r>
  <r>
    <s v="CUNHA Matheus"/>
    <s v=" Brazil"/>
    <s v="Football"/>
    <x v="0"/>
    <x v="0"/>
  </r>
  <r>
    <s v="D'ALMEIDA Marcus"/>
    <s v=" Brazil"/>
    <s v="Archery"/>
    <x v="19"/>
    <x v="0"/>
  </r>
  <r>
    <s v="da ROCHA Dayane"/>
    <s v=" Brazil"/>
    <s v="Handball"/>
    <x v="4"/>
    <x v="1"/>
  </r>
  <r>
    <s v="da ROSA Rangel"/>
    <s v=" Brazil"/>
    <s v="Handball"/>
    <x v="4"/>
    <x v="0"/>
  </r>
  <r>
    <s v="da SILVA Ana Carolina"/>
    <s v=" Brazil"/>
    <s v="Volleyball"/>
    <x v="14"/>
    <x v="1"/>
  </r>
  <r>
    <s v="da SILVA Chayenne"/>
    <s v=" Brazil"/>
    <s v="Athletics"/>
    <x v="6"/>
    <x v="1"/>
  </r>
  <r>
    <s v="da SILVA COSTA Thalia"/>
    <s v=" Brazil"/>
    <s v="Rugby Sevens"/>
    <x v="16"/>
    <x v="1"/>
  </r>
  <r>
    <s v="da SILVA COSTA Thalita"/>
    <s v=" Brazil"/>
    <s v="Rugby Sevens"/>
    <x v="16"/>
    <x v="1"/>
  </r>
  <r>
    <s v="da SILVA Daniel Chaves"/>
    <s v=" Brazil"/>
    <s v="Athletics"/>
    <x v="6"/>
    <x v="0"/>
  </r>
  <r>
    <s v="da SILVA Izabela"/>
    <s v=" Brazil"/>
    <s v="Athletics"/>
    <x v="6"/>
    <x v="1"/>
  </r>
  <r>
    <s v="da SILVA Tatiane Raquel"/>
    <s v=" Brazil"/>
    <s v="Athletics"/>
    <x v="6"/>
    <x v="1"/>
  </r>
  <r>
    <s v="de ARAUJO Tamires"/>
    <s v=" Brazil"/>
    <s v="Handball"/>
    <x v="4"/>
    <x v="1"/>
  </r>
  <r>
    <s v="de ARRUDA Renata"/>
    <s v=" Brazil"/>
    <s v="Handball"/>
    <x v="4"/>
    <x v="1"/>
  </r>
  <r>
    <s v="de DEUS Leonardo"/>
    <s v=" Brazil"/>
    <s v="Swimming"/>
    <x v="3"/>
    <x v="0"/>
  </r>
  <r>
    <s v="de LIMA Jucilene Sales"/>
    <s v=" Brazil"/>
    <s v="Athletics"/>
    <x v="6"/>
    <x v="1"/>
  </r>
  <r>
    <s v="de MORAIS Andressa"/>
    <s v=" Brazil"/>
    <s v="Athletics"/>
    <x v="6"/>
    <x v="1"/>
  </r>
  <r>
    <s v="de OLIVEIRA SAAD GATTAZ Caroline"/>
    <s v=" Brazil"/>
    <s v="Volleyball"/>
    <x v="14"/>
    <x v="1"/>
  </r>
  <r>
    <s v="de OLIVEIRA Wanderson"/>
    <s v=" Brazil"/>
    <s v="Boxing"/>
    <x v="20"/>
    <x v="0"/>
  </r>
  <r>
    <s v="de PAULA Bruna"/>
    <s v=" Brazil"/>
    <s v="Handball"/>
    <x v="4"/>
    <x v="1"/>
  </r>
  <r>
    <s v="de PAULA PESSOA Rodrigo"/>
    <s v=" Brazil"/>
    <s v="Equestrian"/>
    <x v="8"/>
    <x v="0"/>
  </r>
  <r>
    <s v="DE SA Mateus"/>
    <s v=" Brazil"/>
    <s v="Athletics"/>
    <x v="6"/>
    <x v="0"/>
  </r>
  <r>
    <s v="De SOUZA Mauricio Luiz"/>
    <s v=" Brazil"/>
    <s v="Volleyball"/>
    <x v="14"/>
    <x v="0"/>
  </r>
  <r>
    <s v="De SOUZA Wallace"/>
    <s v=" Brazil"/>
    <s v="Volleyball"/>
    <x v="14"/>
    <x v="0"/>
  </r>
  <r>
    <s v="DEBINHA"/>
    <s v=" Brazil"/>
    <s v="Football"/>
    <x v="0"/>
    <x v="1"/>
  </r>
  <r>
    <s v="DEMOLINER Marcelo"/>
    <s v=" Brazil"/>
    <s v="Tennis"/>
    <x v="21"/>
    <x v="0"/>
  </r>
  <r>
    <s v="DIEGO CARLOS"/>
    <s v=" Brazil"/>
    <s v="Football"/>
    <x v="0"/>
    <x v="0"/>
  </r>
  <r>
    <s v="DIZOTTI Beatriz Pimentel"/>
    <s v=" Brazil"/>
    <s v="Swimming"/>
    <x v="3"/>
    <x v="1"/>
  </r>
  <r>
    <s v="DO NASCIMENTO Daniel"/>
    <s v=" Brazil"/>
    <s v="Athletics"/>
    <x v="6"/>
    <x v="0"/>
  </r>
  <r>
    <s v="DO NASCIMENTO Rodrigo"/>
    <s v=" Brazil"/>
    <s v="Athletics"/>
    <x v="6"/>
    <x v="0"/>
  </r>
  <r>
    <s v="DO NASCIMENTO Alexandra"/>
    <s v=" Brazil"/>
    <s v="Handball"/>
    <x v="4"/>
    <x v="1"/>
  </r>
  <r>
    <s v="dos SANTOS Alison"/>
    <s v=" Brazil"/>
    <s v="Athletics"/>
    <x v="6"/>
    <x v="0"/>
  </r>
  <r>
    <s v="dos SANTOS Almir"/>
    <s v=" Brazil"/>
    <s v="Athletics"/>
    <x v="6"/>
    <x v="0"/>
  </r>
  <r>
    <s v="dos SANTOS Ane Marcelle"/>
    <s v=" Brazil"/>
    <s v="Archery"/>
    <x v="19"/>
    <x v="1"/>
  </r>
  <r>
    <s v="dos SANTOS Felipe"/>
    <s v=" Brazil"/>
    <s v="Athletics"/>
    <x v="6"/>
    <x v="0"/>
  </r>
  <r>
    <s v="dos SANTOS SILVA Leila"/>
    <s v=" Brazil"/>
    <s v="Rugby Sevens"/>
    <x v="16"/>
    <x v="1"/>
  </r>
  <r>
    <s v="DOUGLAS LUIZ"/>
    <s v=" Brazil"/>
    <s v="Football"/>
    <x v="0"/>
    <x v="0"/>
  </r>
  <r>
    <s v="DUDA"/>
    <s v=" Brazil"/>
    <s v="Football"/>
    <x v="0"/>
    <x v="1"/>
  </r>
  <r>
    <s v="DUTRA Augusto"/>
    <s v=" Brazil"/>
    <s v="Athletics"/>
    <x v="6"/>
    <x v="0"/>
  </r>
  <r>
    <s v="DUTRA Leonardo"/>
    <s v=" Brazil"/>
    <s v="Handball"/>
    <x v="4"/>
    <x v="0"/>
  </r>
  <r>
    <s v="ERIKA"/>
    <s v=" Brazil"/>
    <s v="Football"/>
    <x v="0"/>
    <x v="1"/>
  </r>
  <r>
    <s v="FALCAO Joao"/>
    <s v=" Brazil"/>
    <s v="Athletics"/>
    <x v="6"/>
    <x v="0"/>
  </r>
  <r>
    <s v="FARIAS Bruna Jessica"/>
    <s v=" Brazil"/>
    <s v="Athletics"/>
    <x v="6"/>
    <x v="1"/>
  </r>
  <r>
    <s v="FELIPE Gustavo"/>
    <s v=" Brazil"/>
    <s v="Skateboarding"/>
    <x v="10"/>
    <x v="0"/>
  </r>
  <r>
    <s v="FERRAZ Simone"/>
    <s v=" Brazil"/>
    <s v="Athletics"/>
    <x v="6"/>
    <x v="1"/>
  </r>
  <r>
    <s v="FERREIRA Beatriz"/>
    <s v=" Brazil"/>
    <s v="Boxing"/>
    <x v="20"/>
    <x v="1"/>
  </r>
  <r>
    <s v="FERREIRA Fernando"/>
    <s v=" Brazil"/>
    <s v="Athletics"/>
    <x v="6"/>
    <x v="0"/>
  </r>
  <r>
    <s v="FERREIRA Italo"/>
    <s v=" Brazil"/>
    <s v="Surfing"/>
    <x v="22"/>
    <x v="0"/>
  </r>
  <r>
    <s v="FERRER Laila"/>
    <s v=" Brazil"/>
    <s v="Athletics"/>
    <x v="6"/>
    <x v="1"/>
  </r>
  <r>
    <s v="FIGUEREDO PEREIRA Kawan"/>
    <s v=" Brazil"/>
    <s v="Diving"/>
    <x v="23"/>
    <x v="0"/>
  </r>
  <r>
    <s v="FIORAVANTI Marina"/>
    <s v=" Brazil"/>
    <s v="Rugby Sevens"/>
    <x v="16"/>
    <x v="1"/>
  </r>
  <r>
    <s v="FORMIGA"/>
    <s v=" Brazil"/>
    <s v="Football"/>
    <x v="0"/>
    <x v="1"/>
  </r>
  <r>
    <s v="FRAGA Samory"/>
    <s v=" Brazil"/>
    <s v="Athletics"/>
    <x v="6"/>
    <x v="0"/>
  </r>
  <r>
    <s v="FRANCISCO Luiz"/>
    <s v=" Brazil"/>
    <s v="Skateboarding"/>
    <x v="10"/>
    <x v="0"/>
  </r>
  <r>
    <s v="FRATUS Bruno"/>
    <s v=" Brazil"/>
    <s v="Swimming"/>
    <x v="3"/>
    <x v="0"/>
  </r>
  <r>
    <s v="FREITAS Patricia"/>
    <s v=" Brazil"/>
    <s v="Sailing"/>
    <x v="2"/>
    <x v="1"/>
  </r>
  <r>
    <s v="FUCHS Bruno"/>
    <s v=" Brazil"/>
    <s v="Football"/>
    <x v="0"/>
    <x v="0"/>
  </r>
  <r>
    <s v="FURTADO Aline"/>
    <s v=" Brazil"/>
    <s v="Rugby Sevens"/>
    <x v="16"/>
    <x v="1"/>
  </r>
  <r>
    <s v="GEYSE"/>
    <s v=" Brazil"/>
    <s v="Football"/>
    <x v="0"/>
    <x v="1"/>
  </r>
  <r>
    <s v="GIL KRELING Fernando"/>
    <s v=" Brazil"/>
    <s v="Volleyball"/>
    <x v="14"/>
    <x v="0"/>
  </r>
  <r>
    <s v="GIOVANA"/>
    <s v=" Brazil"/>
    <s v="Football"/>
    <x v="0"/>
    <x v="1"/>
  </r>
  <r>
    <s v="GONCALVES OLIVEIRA JUNIOR Evandro"/>
    <s v=" Brazil"/>
    <s v="Beach Volleyball"/>
    <x v="13"/>
    <x v="0"/>
  </r>
  <r>
    <s v="GONCALVES Pedro"/>
    <s v=" Brazil"/>
    <s v="Canoe Slalom"/>
    <x v="24"/>
    <x v="0"/>
  </r>
  <r>
    <s v="GONCHE Matheus"/>
    <s v=" Brazil"/>
    <s v="Swimming"/>
    <x v="3"/>
    <x v="0"/>
  </r>
  <r>
    <s v="GRACA Ricardo"/>
    <s v=" Brazil"/>
    <s v="Football"/>
    <x v="0"/>
    <x v="0"/>
  </r>
  <r>
    <s v="GRAEL Marco"/>
    <s v=" Brazil"/>
    <s v="Sailing"/>
    <x v="2"/>
    <x v="0"/>
  </r>
  <r>
    <s v="GRAEL Martine"/>
    <s v=" Brazil"/>
    <s v="Sailing"/>
    <x v="2"/>
    <x v="1"/>
  </r>
  <r>
    <s v="GUARIEIRO Giulia"/>
    <s v=" Brazil"/>
    <s v="Handball"/>
    <x v="4"/>
    <x v="1"/>
  </r>
  <r>
    <s v="GUIDO Guilherme"/>
    <s v=" Brazil"/>
    <s v="Swimming"/>
    <x v="3"/>
    <x v="0"/>
  </r>
  <r>
    <s v="GUIMARAES Bruno"/>
    <s v=" Brazil"/>
    <s v="Football"/>
    <x v="0"/>
    <x v="0"/>
  </r>
  <r>
    <s v="GUIMARAES Ieda"/>
    <s v=" Brazil"/>
    <s v="Modern Pentathlon"/>
    <x v="25"/>
    <x v="1"/>
  </r>
  <r>
    <s v="HACKBARTH Rudolph"/>
    <s v=" Brazil"/>
    <s v="Handball"/>
    <x v="4"/>
    <x v="0"/>
  </r>
  <r>
    <s v="HADDAD Henrique"/>
    <s v=" Brazil"/>
    <s v="Sailing"/>
    <x v="2"/>
    <x v="0"/>
  </r>
  <r>
    <s v="HENRIQUES Anderson"/>
    <s v=" Brazil"/>
    <s v="Athletics"/>
    <x v="6"/>
    <x v="0"/>
  </r>
  <r>
    <s v="HOEFLER Kelvin"/>
    <s v=" Brazil"/>
    <s v="Skateboarding"/>
    <x v="10"/>
    <x v="0"/>
  </r>
  <r>
    <s v="HOSS Thales"/>
    <s v=" Brazil"/>
    <s v="Volleyball"/>
    <x v="14"/>
    <x v="0"/>
  </r>
  <r>
    <s v="ISHIY Vitor"/>
    <s v=" Brazil"/>
    <s v="Table Tennis"/>
    <x v="15"/>
    <x v="0"/>
  </r>
  <r>
    <s v="JUCINARA"/>
    <s v=" Brazil"/>
    <s v="Football"/>
    <x v="0"/>
    <x v="1"/>
  </r>
  <r>
    <s v="JULIA"/>
    <s v=" Brazil"/>
    <s v="Football"/>
    <x v="0"/>
    <x v="1"/>
  </r>
  <r>
    <s v="JUNGBLUT Viviane"/>
    <s v=" Brazil"/>
    <s v="Swimming"/>
    <x v="3"/>
    <x v="1"/>
  </r>
  <r>
    <s v="JUNIOR Aldemir"/>
    <s v=" Brazil"/>
    <s v="Athletics"/>
    <x v="6"/>
    <x v="0"/>
  </r>
  <r>
    <s v="KOCHHANN Raquel"/>
    <s v=" Brazil"/>
    <s v="Rugby Sevens"/>
    <x v="16"/>
    <x v="1"/>
  </r>
  <r>
    <s v="KUMAHARA Caroline"/>
    <s v=" Brazil"/>
    <s v="Table Tennis"/>
    <x v="15"/>
    <x v="1"/>
  </r>
  <r>
    <s v="KUNZE Kahena"/>
    <s v=" Brazil"/>
    <s v="Sailing"/>
    <x v="2"/>
    <x v="1"/>
  </r>
  <r>
    <s v="LANGARO Haniel"/>
    <s v=" Brazil"/>
    <s v="Handball"/>
    <x v="4"/>
    <x v="0"/>
  </r>
  <r>
    <s v="LANZA Vinicius"/>
    <s v=" Brazil"/>
    <s v="Swimming"/>
    <x v="3"/>
    <x v="0"/>
  </r>
  <r>
    <s v="LEAL HIDALGO Yoandy"/>
    <s v=" Brazil"/>
    <s v="Volleyball"/>
    <x v="14"/>
    <x v="0"/>
  </r>
  <r>
    <s v="LEAL Rayssa"/>
    <s v=" Brazil"/>
    <s v="Skateboarding"/>
    <x v="10"/>
    <x v="1"/>
  </r>
  <r>
    <s v="LEME Haline"/>
    <s v=" Brazil"/>
    <s v="Rugby Sevens"/>
    <x v="16"/>
    <x v="1"/>
  </r>
  <r>
    <s v="LEMOS Ana Claudia"/>
    <s v=" Brazil"/>
    <s v="Athletics"/>
    <x v="6"/>
    <x v="1"/>
  </r>
  <r>
    <s v="LETICIA"/>
    <s v=" Brazil"/>
    <s v="Football"/>
    <x v="0"/>
    <x v="1"/>
  </r>
  <r>
    <s v="LIMA Felipe"/>
    <s v=" Brazil"/>
    <s v="Swimming"/>
    <x v="3"/>
    <x v="0"/>
  </r>
  <r>
    <s v="LIMA Silvana"/>
    <s v=" Brazil"/>
    <s v="Surfing"/>
    <x v="22"/>
    <x v="1"/>
  </r>
  <r>
    <s v="LIRA Luana"/>
    <s v=" Brazil"/>
    <s v="Diving"/>
    <x v="23"/>
    <x v="1"/>
  </r>
  <r>
    <s v="LOPES Vittoria"/>
    <s v=" Brazil"/>
    <s v="Triathlon"/>
    <x v="12"/>
    <x v="1"/>
  </r>
  <r>
    <s v="LUCAO"/>
    <s v=" Brazil"/>
    <s v="Football"/>
    <x v="0"/>
    <x v="0"/>
  </r>
  <r>
    <s v="LUDMILA"/>
    <s v=" Brazil"/>
    <s v="Football"/>
    <x v="0"/>
    <x v="1"/>
  </r>
  <r>
    <s v="MACEDO Rafael"/>
    <s v=" Brazil"/>
    <s v="Judo"/>
    <x v="1"/>
    <x v="0"/>
  </r>
  <r>
    <s v="MACHADO Keno"/>
    <s v=" Brazil"/>
    <s v="Boxing"/>
    <x v="20"/>
    <x v="0"/>
  </r>
  <r>
    <s v="MALCOM"/>
    <s v=" Brazil"/>
    <s v="Football"/>
    <x v="0"/>
    <x v="0"/>
  </r>
  <r>
    <s v="MAMPRIN LOSANO Rafael"/>
    <s v=" Brazil"/>
    <s v="Equestrian"/>
    <x v="8"/>
    <x v="0"/>
  </r>
  <r>
    <s v="MANSUR Yuri"/>
    <s v=" Brazil"/>
    <s v="Equestrian"/>
    <x v="8"/>
    <x v="0"/>
  </r>
  <r>
    <s v="MARCARI OLIVA Joao Victor"/>
    <s v=" Brazil"/>
    <s v="Equestrian"/>
    <x v="8"/>
    <x v="0"/>
  </r>
  <r>
    <s v="MARIANO Arthur"/>
    <s v=" Brazil"/>
    <s v="Artistic Gymnastics"/>
    <x v="5"/>
    <x v="0"/>
  </r>
  <r>
    <s v="MARINHO Tiffani"/>
    <s v=" Brazil"/>
    <s v="Athletics"/>
    <x v="6"/>
    <x v="1"/>
  </r>
  <r>
    <s v="MARTA"/>
    <s v=" Brazil"/>
    <s v="Football"/>
    <x v="0"/>
    <x v="1"/>
  </r>
  <r>
    <s v="MARTINELLI Gabriel"/>
    <s v=" Brazil"/>
    <s v="Football"/>
    <x v="0"/>
    <x v="0"/>
  </r>
  <r>
    <s v="MARTINS Eliane"/>
    <s v=" Brazil"/>
    <s v="Athletics"/>
    <x v="6"/>
    <x v="1"/>
  </r>
  <r>
    <s v="MARTINS Fernanda"/>
    <s v=" Brazil"/>
    <s v="Athletics"/>
    <x v="6"/>
    <x v="1"/>
  </r>
  <r>
    <s v="MARTINS Lorraine"/>
    <s v=" Brazil"/>
    <s v="Athletics"/>
    <x v="6"/>
    <x v="1"/>
  </r>
  <r>
    <s v="MARTINS SOARES Icaro Miguel"/>
    <s v=" Brazil"/>
    <s v="Taekwondo"/>
    <x v="26"/>
    <x v="0"/>
  </r>
  <r>
    <s v="MATHEUS HENRIQUE"/>
    <s v=" Brazil"/>
    <s v="Football"/>
    <x v="0"/>
    <x v="0"/>
  </r>
  <r>
    <s v="MATIELI Patricia"/>
    <s v=" Brazil"/>
    <s v="Handball"/>
    <x v="4"/>
    <x v="1"/>
  </r>
  <r>
    <s v="MAZZO Lucas"/>
    <s v=" Brazil"/>
    <s v="Athletics"/>
    <x v="6"/>
    <x v="0"/>
  </r>
  <r>
    <s v="MEDEIROS Etiene"/>
    <s v=" Brazil"/>
    <s v="Swimming"/>
    <x v="3"/>
    <x v="1"/>
  </r>
  <r>
    <s v="MEDINA Gabriel"/>
    <s v=" Brazil"/>
    <s v="Surfing"/>
    <x v="22"/>
    <x v="0"/>
  </r>
  <r>
    <s v="MEDRADO Deborah"/>
    <s v=" Brazil"/>
    <s v="Rhythmic Gymnastics"/>
    <x v="9"/>
    <x v="1"/>
  </r>
  <r>
    <s v="MELO Alexsandro"/>
    <s v=" Brazil"/>
    <s v="Athletics"/>
    <x v="6"/>
    <x v="0"/>
  </r>
  <r>
    <s v="MELO Luiz Altamir"/>
    <s v=" Brazil"/>
    <s v="Swimming"/>
    <x v="3"/>
    <x v="0"/>
  </r>
  <r>
    <s v="MELO Marcelo"/>
    <s v=" Brazil"/>
    <s v="Tennis"/>
    <x v="21"/>
    <x v="0"/>
  </r>
  <r>
    <s v="MENEZES Joao"/>
    <s v=" Brazil"/>
    <s v="Tennis"/>
    <x v="21"/>
    <x v="0"/>
  </r>
  <r>
    <s v="MENEZES OLIVEIRA de SOUZA Ana Cris."/>
    <s v=" Brazil"/>
    <s v="Volleyball"/>
    <x v="14"/>
    <x v="1"/>
  </r>
  <r>
    <s v="MENINO Gabriel"/>
    <s v=" Brazil"/>
    <s v="Football"/>
    <x v="0"/>
    <x v="0"/>
  </r>
  <r>
    <s v="MESSIAS Manoel"/>
    <s v=" Brazil"/>
    <s v="Triathlon"/>
    <x v="12"/>
    <x v="0"/>
  </r>
  <r>
    <s v="MODOLO ZANOTELLI Marlon"/>
    <s v=" Brazil"/>
    <s v="Equestrian"/>
    <x v="8"/>
    <x v="0"/>
  </r>
  <r>
    <s v="MOELLHAUSEN Nathalie"/>
    <s v=" Brazil"/>
    <s v="Fencing"/>
    <x v="27"/>
    <x v="1"/>
  </r>
  <r>
    <s v="MONTEIRO Thiago"/>
    <s v=" Brazil"/>
    <s v="Tennis"/>
    <x v="21"/>
    <x v="0"/>
  </r>
  <r>
    <s v="MONTIBELLER Rosamaria"/>
    <s v=" Brazil"/>
    <s v="Volleyball"/>
    <x v="14"/>
    <x v="1"/>
  </r>
  <r>
    <s v="MORAES Rogerio"/>
    <s v=" Brazil"/>
    <s v="Handball"/>
    <x v="4"/>
    <x v="0"/>
  </r>
  <r>
    <s v="MORAIS FILHO Alvaro"/>
    <s v=" Brazil"/>
    <s v="Beach Volleyball"/>
    <x v="13"/>
    <x v="0"/>
  </r>
  <r>
    <s v="MOURA Thiago"/>
    <s v=" Brazil"/>
    <s v="Athletics"/>
    <x v="6"/>
    <x v="0"/>
  </r>
  <r>
    <s v="MOURAO Jaqueline"/>
    <s v=" Brazil"/>
    <s v="Cycling Mountain Bike"/>
    <x v="11"/>
    <x v="1"/>
  </r>
  <r>
    <s v="NASCIMENTO GODMANN Jacky Jamael"/>
    <s v=" Brazil"/>
    <s v="Canoe Sprint"/>
    <x v="28"/>
    <x v="0"/>
  </r>
  <r>
    <s v="NICOLAU Mariana"/>
    <s v=" Brazil"/>
    <s v="Rugby Sevens"/>
    <x v="16"/>
    <x v="1"/>
  </r>
  <r>
    <s v="NICOLINO Gabriela"/>
    <s v=" Brazil"/>
    <s v="Sailing"/>
    <x v="2"/>
    <x v="1"/>
  </r>
  <r>
    <s v="NINO"/>
    <s v=" Brazil"/>
    <s v="Football"/>
    <x v="0"/>
    <x v="0"/>
  </r>
  <r>
    <s v="NUNES Lais"/>
    <s v=" Brazil"/>
    <s v="Wrestling"/>
    <x v="29"/>
    <x v="1"/>
  </r>
  <r>
    <s v="OLIVEIRA Fernanda"/>
    <s v=" Brazil"/>
    <s v="Sailing"/>
    <x v="2"/>
    <x v="1"/>
  </r>
  <r>
    <s v="OLIVEIRA Ingrid"/>
    <s v=" Brazil"/>
    <s v="Diving"/>
    <x v="23"/>
    <x v="1"/>
  </r>
  <r>
    <s v="OLIVEIRA Larissa"/>
    <s v=" Brazil"/>
    <s v="Swimming"/>
    <x v="3"/>
    <x v="1"/>
  </r>
  <r>
    <s v="OSCAR SCHMIDT Bruno"/>
    <s v=" Brazil"/>
    <s v="Beach Volleyball"/>
    <x v="13"/>
    <x v="0"/>
  </r>
  <r>
    <s v="PACHECO Isadora"/>
    <s v=" Brazil"/>
    <s v="Skateboarding"/>
    <x v="10"/>
    <x v="1"/>
  </r>
  <r>
    <s v="PARRO Carlos"/>
    <s v=" Brazil"/>
    <s v="Equestrian"/>
    <x v="8"/>
    <x v="0"/>
  </r>
  <r>
    <s v="PAULA Paulo Roberto"/>
    <s v=" Brazil"/>
    <s v="Athletics"/>
    <x v="6"/>
    <x v="0"/>
  </r>
  <r>
    <s v="PAULINHO"/>
    <s v=" Brazil"/>
    <s v="Football"/>
    <x v="0"/>
    <x v="0"/>
  </r>
  <r>
    <s v="PEREIRA Natalia"/>
    <s v=" Brazil"/>
    <s v="Volleyball"/>
    <x v="14"/>
    <x v="1"/>
  </r>
  <r>
    <s v="PEREIRA Rafael"/>
    <s v=" Brazil"/>
    <s v="Athletics"/>
    <x v="6"/>
    <x v="0"/>
  </r>
  <r>
    <s v="PETRUS Thiagus"/>
    <s v=" Brazil"/>
    <s v="Handball"/>
    <x v="4"/>
    <x v="0"/>
  </r>
  <r>
    <s v="PIGOSSI Laura"/>
    <s v=" Brazil"/>
    <s v="Tennis"/>
    <x v="21"/>
    <x v="1"/>
  </r>
  <r>
    <s v="PIMENTA Larissa"/>
    <s v=" Brazil"/>
    <s v="Judo"/>
    <x v="1"/>
    <x v="1"/>
  </r>
  <r>
    <s v="PIRCIO Nicole"/>
    <s v=" Brazil"/>
    <s v="Rhythmic Gymnastics"/>
    <x v="9"/>
    <x v="1"/>
  </r>
  <r>
    <s v="POLIANA"/>
    <s v=" Brazil"/>
    <s v="Football"/>
    <x v="0"/>
    <x v="1"/>
  </r>
  <r>
    <s v="PONCIANO Thiago"/>
    <s v=" Brazil"/>
    <s v="Handball"/>
    <x v="4"/>
    <x v="0"/>
  </r>
  <r>
    <s v="PONTES Edival"/>
    <s v=" Brazil"/>
    <s v="Taekwondo"/>
    <x v="26"/>
    <x v="0"/>
  </r>
  <r>
    <s v="PORTELA Maria"/>
    <s v=" Brazil"/>
    <s v="Judo"/>
    <x v="1"/>
    <x v="1"/>
  </r>
  <r>
    <s v="PUMPUTIS Caio"/>
    <s v=" Brazil"/>
    <s v="Swimming"/>
    <x v="3"/>
    <x v="0"/>
  </r>
  <r>
    <s v="QUADROS Ketleyn"/>
    <s v=" Brazil"/>
    <s v="Judo"/>
    <x v="1"/>
    <x v="1"/>
  </r>
  <r>
    <s v="QUEIROZ dos SANTOS Isaquias"/>
    <s v=" Brazil"/>
    <s v="Canoe Sprint"/>
    <x v="28"/>
    <x v="0"/>
  </r>
  <r>
    <s v="QUINTAS Pedro"/>
    <s v=" Brazil"/>
    <s v="Skateboarding"/>
    <x v="10"/>
    <x v="0"/>
  </r>
  <r>
    <s v="RAFAELLE"/>
    <s v=" Brazil"/>
    <s v="Football"/>
    <x v="0"/>
    <x v="1"/>
  </r>
  <r>
    <s v="RATZKE Roberta Silva"/>
    <s v=" Brazil"/>
    <s v="Volleyball"/>
    <x v="14"/>
    <x v="1"/>
  </r>
  <r>
    <s v="REINIER"/>
    <s v=" Brazil"/>
    <s v="Football"/>
    <x v="0"/>
    <x v="0"/>
  </r>
  <r>
    <s v="REZENDE Bruno Mossa"/>
    <s v=" Brazil"/>
    <s v="Volleyball"/>
    <x v="14"/>
    <x v="0"/>
  </r>
  <r>
    <s v="REZENDE Renato"/>
    <s v=" Brazil"/>
    <s v="Cycling BMX Racing"/>
    <x v="30"/>
    <x v="0"/>
  </r>
  <r>
    <s v="RICHARLISON"/>
    <s v=" Brazil"/>
    <s v="Football"/>
    <x v="0"/>
    <x v="0"/>
  </r>
  <r>
    <s v="RODRIGUES Aline"/>
    <s v=" Brazil"/>
    <s v="Swimming"/>
    <x v="3"/>
    <x v="1"/>
  </r>
  <r>
    <s v="RODRIGUES BELO Ana Paula"/>
    <s v=" Brazil"/>
    <s v="Handball"/>
    <x v="4"/>
    <x v="1"/>
  </r>
  <r>
    <s v="RODRIGUES Eduardo"/>
    <s v=" Brazil"/>
    <s v="Athletics"/>
    <x v="6"/>
    <x v="0"/>
  </r>
  <r>
    <s v="RODRIGUES Fernanda"/>
    <s v=" Brazil"/>
    <s v="Volleyball"/>
    <x v="14"/>
    <x v="1"/>
  </r>
  <r>
    <s v="RODRIGUES Gustavo"/>
    <s v=" Brazil"/>
    <s v="Handball"/>
    <x v="4"/>
    <x v="0"/>
  </r>
  <r>
    <s v="ROMANI Darlan"/>
    <s v=" Brazil"/>
    <s v="Athletics"/>
    <x v="6"/>
    <x v="0"/>
  </r>
  <r>
    <s v="ROMEU Jucielen"/>
    <s v=" Brazil"/>
    <s v="Boxing"/>
    <x v="20"/>
    <x v="1"/>
  </r>
  <r>
    <s v="RONCATTO Gabrielle"/>
    <s v=" Brazil"/>
    <s v="Swimming"/>
    <x v="3"/>
    <x v="1"/>
  </r>
  <r>
    <s v="ROSA FIGUEIREDO Nathasha"/>
    <s v=" Brazil"/>
    <s v="Weightlifting"/>
    <x v="7"/>
    <x v="1"/>
  </r>
  <r>
    <s v="ROSA Pamela"/>
    <s v=" Brazil"/>
    <s v="Skateboarding"/>
    <x v="10"/>
    <x v="1"/>
  </r>
  <r>
    <s v="ROSA Vitoria Cristina"/>
    <s v=" Brazil"/>
    <s v="Athletics"/>
    <x v="6"/>
    <x v="1"/>
  </r>
  <r>
    <s v="SAATKAMP Lucas"/>
    <s v=" Brazil"/>
    <s v="Volleyball"/>
    <x v="14"/>
    <x v="0"/>
  </r>
  <r>
    <s v="SANTOS Eduardo Yudy"/>
    <s v=" Brazil"/>
    <s v="Judo"/>
    <x v="1"/>
    <x v="0"/>
  </r>
  <r>
    <s v="SANTOS Gabriel"/>
    <s v=" Brazil"/>
    <s v="Swimming"/>
    <x v="3"/>
    <x v="0"/>
  </r>
  <r>
    <s v="SANTOS Geovanna"/>
    <s v=" Brazil"/>
    <s v="Rhythmic Gymnastics"/>
    <x v="9"/>
    <x v="1"/>
  </r>
  <r>
    <s v="SANTOS Isac"/>
    <s v=" Brazil"/>
    <s v="Volleyball"/>
    <x v="14"/>
    <x v="0"/>
  </r>
  <r>
    <s v="SANTOS LISBOA Eduarda"/>
    <s v=" Brazil"/>
    <s v="Beach Volleyball"/>
    <x v="13"/>
    <x v="1"/>
  </r>
  <r>
    <s v="SANTOS Leticia"/>
    <s v=" Brazil"/>
    <s v="Football"/>
    <x v="0"/>
    <x v="1"/>
  </r>
  <r>
    <s v="SANTOS Rosangela"/>
    <s v=" Brazil"/>
    <s v="Athletics"/>
    <x v="6"/>
    <x v="1"/>
  </r>
  <r>
    <s v="SANTOS"/>
    <s v=" Brazil"/>
    <s v="Football"/>
    <x v="0"/>
    <x v="0"/>
  </r>
  <r>
    <s v="SARAIVA Flavia"/>
    <s v=" Brazil"/>
    <s v="Artistic Gymnastics"/>
    <x v="5"/>
    <x v="1"/>
  </r>
  <r>
    <s v="SATILA Ana"/>
    <s v=" Brazil"/>
    <s v="Canoe Slalom"/>
    <x v="24"/>
    <x v="1"/>
  </r>
  <r>
    <s v="SCHEFFER Fernando"/>
    <s v=" Brazil"/>
    <s v="Swimming"/>
    <x v="3"/>
    <x v="0"/>
  </r>
  <r>
    <s v="SCHEIDT Robert"/>
    <s v=" Brazil"/>
    <s v="Sailing"/>
    <x v="2"/>
    <x v="0"/>
  </r>
  <r>
    <s v="SENA Erica"/>
    <s v=" Brazil"/>
    <s v="Athletics"/>
    <x v="6"/>
    <x v="1"/>
  </r>
  <r>
    <s v="SETIN SARTORI Murilo"/>
    <s v=" Brazil"/>
    <s v="Swimming"/>
    <x v="3"/>
    <x v="0"/>
  </r>
  <r>
    <s v="SILVA Aline"/>
    <s v=" Brazil"/>
    <s v="Wrestling"/>
    <x v="29"/>
    <x v="1"/>
  </r>
  <r>
    <s v="SILVA Altobeli"/>
    <s v=" Brazil"/>
    <s v="Athletics"/>
    <x v="6"/>
    <x v="0"/>
  </r>
  <r>
    <s v="SILVA Beatriz"/>
    <s v=" Brazil"/>
    <s v="Rhythmic Gymnastics"/>
    <x v="9"/>
    <x v="1"/>
  </r>
  <r>
    <s v="SILVA Bianca"/>
    <s v=" Brazil"/>
    <s v="Rugby Sevens"/>
    <x v="16"/>
    <x v="1"/>
  </r>
  <r>
    <s v="SILVA CARNEIRO Macris Fernanda"/>
    <s v=" Brazil"/>
    <s v="Volleyball"/>
    <x v="14"/>
    <x v="1"/>
  </r>
  <r>
    <s v="SILVA Derick"/>
    <s v=" Brazil"/>
    <s v="Athletics"/>
    <x v="6"/>
    <x v="0"/>
  </r>
  <r>
    <s v="SILVA Fabiana"/>
    <s v=" Brazil"/>
    <s v="Badminton"/>
    <x v="17"/>
    <x v="1"/>
  </r>
  <r>
    <s v="SILVA Joao Pedro"/>
    <s v=" Brazil"/>
    <s v="Handball"/>
    <x v="4"/>
    <x v="0"/>
  </r>
  <r>
    <s v="SILVA RAMOS Ana Patricia"/>
    <s v=" Brazil"/>
    <s v="Beach Volleyball"/>
    <x v="13"/>
    <x v="1"/>
  </r>
  <r>
    <s v="SILVA Rafael"/>
    <s v=" Brazil"/>
    <s v="Judo"/>
    <x v="1"/>
    <x v="0"/>
  </r>
  <r>
    <s v="SILVA Rebecca"/>
    <s v=" Brazil"/>
    <s v="Beach Volleyball"/>
    <x v="13"/>
    <x v="1"/>
  </r>
  <r>
    <s v="SOARES Diogo"/>
    <s v=" Brazil"/>
    <s v="Artistic Gymnastics"/>
    <x v="5"/>
    <x v="0"/>
  </r>
  <r>
    <s v="SOARES Nubia"/>
    <s v=" Brazil"/>
    <s v="Athletics"/>
    <x v="6"/>
    <x v="1"/>
  </r>
  <r>
    <s v="SOGHOMONYAN Eduard"/>
    <s v=" Brazil"/>
    <s v="Wrestling"/>
    <x v="29"/>
    <x v="0"/>
  </r>
  <r>
    <s v="SOUSA Graziele"/>
    <s v=" Brazil"/>
    <s v="Boxing"/>
    <x v="20"/>
    <x v="1"/>
  </r>
  <r>
    <s v="SOUSA Hebert"/>
    <s v=" Brazil"/>
    <s v="Boxing"/>
    <x v="20"/>
    <x v="0"/>
  </r>
  <r>
    <s v="SOUTA Vagner Junior"/>
    <s v=" Brazil"/>
    <s v="Canoe Sprint"/>
    <x v="28"/>
    <x v="0"/>
  </r>
  <r>
    <s v="SOUZA Alan"/>
    <s v=" Brazil"/>
    <s v="Volleyball"/>
    <x v="14"/>
    <x v="0"/>
  </r>
  <r>
    <s v="SOUZA Caio"/>
    <s v=" Brazil"/>
    <s v="Artistic Gymnastics"/>
    <x v="5"/>
    <x v="0"/>
  </r>
  <r>
    <s v="SOUZA FILHO Isaac"/>
    <s v=" Brazil"/>
    <s v="Diving"/>
    <x v="23"/>
    <x v="0"/>
  </r>
  <r>
    <s v="SOUZA Ricardo Lucarelli"/>
    <s v=" Brazil"/>
    <s v="Volleyball"/>
    <x v="14"/>
    <x v="0"/>
  </r>
  <r>
    <s v="SPAJARI Pedro"/>
    <s v=" Brazil"/>
    <s v="Swimming"/>
    <x v="3"/>
    <x v="0"/>
  </r>
  <r>
    <s v="STEFANI Luisa"/>
    <s v=" Brazil"/>
    <s v="Tennis"/>
    <x v="21"/>
    <x v="1"/>
  </r>
  <r>
    <s v="STEVAUX CARNAVAL Priscilla Andreia"/>
    <s v=" Brazil"/>
    <s v="Cycling BMX Racing"/>
    <x v="30"/>
    <x v="1"/>
  </r>
  <r>
    <s v="TAKABATAKE Eric"/>
    <s v=" Brazil"/>
    <s v="Judo"/>
    <x v="1"/>
    <x v="0"/>
  </r>
  <r>
    <s v="TAKAHASHI Bruna"/>
    <s v=" Brazil"/>
    <s v="Table Tennis"/>
    <x v="15"/>
    <x v="1"/>
  </r>
  <r>
    <s v="TAMIRES"/>
    <s v=" Brazil"/>
    <s v="Football"/>
    <x v="0"/>
    <x v="1"/>
  </r>
  <r>
    <s v="TEIXEIRA Abner"/>
    <s v=" Brazil"/>
    <s v="Boxing"/>
    <x v="20"/>
    <x v="0"/>
  </r>
  <r>
    <s v="TEIXEIRA Henrique"/>
    <s v=" Brazil"/>
    <s v="Handball"/>
    <x v="4"/>
    <x v="0"/>
  </r>
  <r>
    <s v="TEIXEIRA Vinicius"/>
    <s v=" Brazil"/>
    <s v="Handball"/>
    <x v="4"/>
    <x v="0"/>
  </r>
  <r>
    <s v="TELES Marcio"/>
    <s v=" Brazil"/>
    <s v="Athletics"/>
    <x v="6"/>
    <x v="0"/>
  </r>
  <r>
    <s v="TITONELI Milena"/>
    <s v=" Brazil"/>
    <s v="Taekwondo"/>
    <x v="26"/>
    <x v="1"/>
  </r>
  <r>
    <s v="TOLDO Guilherme"/>
    <s v=" Brazil"/>
    <s v="Fencing"/>
    <x v="27"/>
    <x v="0"/>
  </r>
  <r>
    <s v="TOLEDO Jose Guilherme"/>
    <s v=" Brazil"/>
    <s v="Handball"/>
    <x v="4"/>
    <x v="0"/>
  </r>
  <r>
    <s v="TOMANIK DIAMANTE Giovanna"/>
    <s v=" Brazil"/>
    <s v="Swimming"/>
    <x v="3"/>
    <x v="1"/>
  </r>
  <r>
    <s v="TORRIANI Guilherme"/>
    <s v=" Brazil"/>
    <s v="Handball"/>
    <x v="4"/>
    <x v="0"/>
  </r>
  <r>
    <s v="TOSI Marcelo"/>
    <s v=" Brazil"/>
    <s v="Equestrian"/>
    <x v="8"/>
    <x v="0"/>
  </r>
  <r>
    <s v="TSUBOI Gustavo"/>
    <s v=" Brazil"/>
    <s v="Table Tennis"/>
    <x v="15"/>
    <x v="0"/>
  </r>
  <r>
    <s v="VARELLA Dora"/>
    <s v=" Brazil"/>
    <s v="Skateboarding"/>
    <x v="10"/>
    <x v="1"/>
  </r>
  <r>
    <s v="VENISS Pedro"/>
    <s v=" Brazil"/>
    <s v="Equestrian"/>
    <x v="8"/>
    <x v="0"/>
  </r>
  <r>
    <s v="VENTURA Livia"/>
    <s v=" Brazil"/>
    <s v="Handball"/>
    <x v="4"/>
    <x v="1"/>
  </r>
  <r>
    <s v="VERTHEIN FERREIRA Luca"/>
    <s v=" Brazil"/>
    <s v="Rowing"/>
    <x v="31"/>
    <x v="0"/>
  </r>
  <r>
    <s v="VIAL TERCARIOL Leonardo"/>
    <s v=" Brazil"/>
    <s v="Handball"/>
    <x v="4"/>
    <x v="0"/>
  </r>
  <r>
    <s v="VIANNA Giovanni"/>
    <s v=" Brazil"/>
    <s v="Skateboarding"/>
    <x v="10"/>
    <x v="0"/>
  </r>
  <r>
    <s v="VIDES Jorge"/>
    <s v=" Brazil"/>
    <s v="Athletics"/>
    <x v="6"/>
    <x v="0"/>
  </r>
  <r>
    <s v="VIEIRA Ana Carolina"/>
    <s v=" Brazil"/>
    <s v="Swimming"/>
    <x v="3"/>
    <x v="1"/>
  </r>
  <r>
    <s v="VIEIRA Samara"/>
    <s v=" Brazil"/>
    <s v="Handball"/>
    <x v="4"/>
    <x v="1"/>
  </r>
  <r>
    <s v="VILAR Lucas"/>
    <s v=" Brazil"/>
    <s v="Athletics"/>
    <x v="6"/>
    <x v="0"/>
  </r>
  <r>
    <s v="VITORINO Tabata"/>
    <s v=" Brazil"/>
    <s v="Athletics"/>
    <x v="6"/>
    <x v="1"/>
  </r>
  <r>
    <s v="WESTON-WEBB Tatiana"/>
    <s v=" Brazil"/>
    <s v="Surfing"/>
    <x v="22"/>
    <x v="1"/>
  </r>
  <r>
    <s v="WU Felipe Almeida"/>
    <s v=" Brazil"/>
    <s v="Shooting"/>
    <x v="32"/>
    <x v="0"/>
  </r>
  <r>
    <s v="YAMADA Jessica"/>
    <s v=" Brazil"/>
    <s v="Table Tennis"/>
    <x v="15"/>
    <x v="1"/>
  </r>
  <r>
    <s v="ZANELLATO Rafaela"/>
    <s v=" Brazil"/>
    <s v="Rugby Sevens"/>
    <x v="16"/>
    <x v="1"/>
  </r>
  <r>
    <s v="ZANETTI Arthur"/>
    <s v=" Brazil"/>
    <s v="Artistic Gymnastics"/>
    <x v="5"/>
    <x v="0"/>
  </r>
  <r>
    <s v="ZARIF Jorge"/>
    <s v=" Brazil"/>
    <s v="Sailing"/>
    <x v="2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Tabela dinâmica3" cacheId="5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E98" firstHeaderRow="1" firstDataRow="2" firstDataCol="1"/>
  <pivotFields count="3">
    <pivotField dataField="1" showAll="0"/>
    <pivotField axis="axisCol" allDrilled="1" showAll="0" defaultAttributeDrillState="1">
      <items count="4">
        <item x="1"/>
        <item x="2"/>
        <item x="0"/>
        <item t="default"/>
      </items>
    </pivotField>
    <pivotField axis="axisRow" allDrilled="1" showAll="0" dataSourceSort="1" defaultAttributeDrillState="1">
      <items count="9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t="default"/>
      </items>
    </pivotField>
  </pivotFields>
  <rowFields count="1">
    <field x="2"/>
  </rowFields>
  <rowItems count="9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dataFields count="1">
    <dataField name="Soma de Qtd" fld="0" baseField="0" baseItem="0"/>
  </dataFields>
  <pivotHierarchies count="10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"/>
  </rowHierarchiesUsage>
  <colHierarchiesUsage count="1">
    <colHierarchyUsage hierarchyUsage="4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dashborad-olimpiadas.xlsx!Toquio_2020_Quadro_medalhas">
        <x15:activeTabTopLevelEntity name="[Toquio_2020_Quadro_medalhas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Tabela dinâmica1" cacheId="6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BI6:BL8" firstHeaderRow="1" firstDataRow="2" firstDataCol="1"/>
  <pivotFields count="5">
    <pivotField showAll="0"/>
    <pivotField showAll="0"/>
    <pivotField showAll="0" defaultSubtotal="0"/>
    <pivotField showAll="0">
      <items count="67">
        <item m="1" x="37"/>
        <item m="1" x="53"/>
        <item m="1" x="59"/>
        <item m="1" x="48"/>
        <item m="1" x="56"/>
        <item m="1" x="60"/>
        <item m="1" x="57"/>
        <item m="1" x="52"/>
        <item m="1" x="36"/>
        <item m="1" x="50"/>
        <item m="1" x="63"/>
        <item m="1" x="61"/>
        <item m="1" x="54"/>
        <item m="1" x="55"/>
        <item m="1" x="64"/>
        <item m="1" x="62"/>
        <item m="1" x="47"/>
        <item m="1" x="49"/>
        <item m="1" x="58"/>
        <item m="1" x="35"/>
        <item m="1" x="46"/>
        <item m="1" x="44"/>
        <item m="1" x="39"/>
        <item m="1" x="38"/>
        <item m="1" x="65"/>
        <item m="1" x="41"/>
        <item m="1" x="34"/>
        <item m="1" x="40"/>
        <item m="1" x="51"/>
        <item m="1" x="42"/>
        <item m="1" x="43"/>
        <item m="1" x="45"/>
        <item m="1" x="33"/>
        <item x="6"/>
        <item x="17"/>
        <item x="20"/>
        <item x="24"/>
        <item x="28"/>
        <item x="30"/>
        <item x="11"/>
        <item x="27"/>
        <item x="0"/>
        <item x="5"/>
        <item x="9"/>
        <item x="4"/>
        <item x="8"/>
        <item x="1"/>
        <item x="7"/>
        <item x="29"/>
        <item x="18"/>
        <item x="23"/>
        <item x="3"/>
        <item x="25"/>
        <item x="31"/>
        <item x="16"/>
        <item x="10"/>
        <item x="22"/>
        <item x="26"/>
        <item x="21"/>
        <item x="15"/>
        <item x="32"/>
        <item x="19"/>
        <item x="12"/>
        <item x="2"/>
        <item x="14"/>
        <item x="13"/>
        <item t="default"/>
      </items>
    </pivotField>
    <pivotField axis="axisCol" dataField="1" showAll="0">
      <items count="3">
        <item x="1"/>
        <item x="0"/>
        <item t="default"/>
      </items>
    </pivotField>
  </pivotFields>
  <rowItems count="1">
    <i/>
  </rowItems>
  <colFields count="1">
    <field x="4"/>
  </colFields>
  <colItems count="3">
    <i>
      <x/>
    </i>
    <i>
      <x v="1"/>
    </i>
    <i t="grand">
      <x/>
    </i>
  </colItems>
  <dataFields count="1">
    <dataField name="Contagem de Gênero" fld="4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ela dinâmica6" cacheId="6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7">
  <location ref="AP6:AT28" firstHeaderRow="1" firstDataRow="2" firstDataCol="1"/>
  <pivotFields count="8">
    <pivotField showAll="0"/>
    <pivotField showAll="0"/>
    <pivotField axis="axisRow" showAll="0">
      <items count="21"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9"/>
        <item t="default"/>
      </items>
    </pivotField>
    <pivotField axis="axisCol" dataField="1" showAll="0">
      <items count="4">
        <item x="1"/>
        <item x="2"/>
        <item x="0"/>
        <item t="default"/>
      </items>
    </pivotField>
    <pivotField showAll="0"/>
    <pivotField showAll="0"/>
    <pivotField showAll="0"/>
    <pivotField showAll="0">
      <items count="3">
        <item x="1"/>
        <item x="0"/>
        <item t="default"/>
      </items>
    </pivotField>
  </pivotFields>
  <rowFields count="1">
    <field x="2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Contagem de medalha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ela dinâmica5" cacheId="6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I6:AM8" firstHeaderRow="1" firstDataRow="2" firstDataCol="1"/>
  <pivotFields count="8">
    <pivotField showAll="0"/>
    <pivotField showAll="0"/>
    <pivotField showAll="0">
      <items count="21">
        <item x="18"/>
        <item x="3"/>
        <item x="5"/>
        <item x="6"/>
        <item x="16"/>
        <item x="17"/>
        <item x="1"/>
        <item x="8"/>
        <item x="15"/>
        <item x="12"/>
        <item x="10"/>
        <item x="9"/>
        <item x="11"/>
        <item x="2"/>
        <item x="0"/>
        <item x="14"/>
        <item x="7"/>
        <item x="4"/>
        <item x="13"/>
        <item x="19"/>
        <item t="default"/>
      </items>
    </pivotField>
    <pivotField axis="axisCol" dataField="1" showAll="0">
      <items count="4">
        <item x="0"/>
        <item x="2"/>
        <item x="1"/>
        <item t="default"/>
      </items>
    </pivotField>
    <pivotField showAll="0"/>
    <pivotField showAll="0"/>
    <pivotField showAll="0"/>
    <pivotField showAll="0"/>
  </pivotFields>
  <rowItems count="1">
    <i/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Contagem de medalha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ela dinâmica4" cacheId="5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Y6:AB8" firstHeaderRow="1" firstDataRow="2" firstDataCol="1" rowPageCount="1" colPageCount="1"/>
  <pivotFields count="4">
    <pivotField showAll="0"/>
    <pivotField axis="axisPage" multipleItemSelectionAllowed="1" showAll="0">
      <items count="47">
        <item x="0"/>
        <item x="4"/>
        <item x="5"/>
        <item x="7"/>
        <item x="6"/>
        <item x="9"/>
        <item x="10"/>
        <item x="11"/>
        <item x="12"/>
        <item x="13"/>
        <item x="15"/>
        <item x="14"/>
        <item x="34"/>
        <item x="19"/>
        <item x="20"/>
        <item x="2"/>
        <item x="28"/>
        <item x="40"/>
        <item x="21"/>
        <item x="22"/>
        <item x="18"/>
        <item x="23"/>
        <item x="24"/>
        <item x="25"/>
        <item x="44"/>
        <item x="45"/>
        <item x="26"/>
        <item x="17"/>
        <item x="36"/>
        <item x="3"/>
        <item x="27"/>
        <item x="16"/>
        <item x="43"/>
        <item x="29"/>
        <item x="30"/>
        <item x="33"/>
        <item x="35"/>
        <item x="38"/>
        <item x="39"/>
        <item x="37"/>
        <item x="32"/>
        <item x="1"/>
        <item x="41"/>
        <item x="31"/>
        <item x="42"/>
        <item x="8"/>
        <item t="default"/>
      </items>
    </pivotField>
    <pivotField axis="axisCol" showAll="0" defaultSubtotal="0">
      <items count="2">
        <item x="0"/>
        <item x="1"/>
      </items>
    </pivotField>
    <pivotField dataField="1" showAll="0" defaultSubtotal="0"/>
  </pivotFields>
  <rowItems count="1">
    <i/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1">
    <dataField name="Soma de Total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ela dinâmica3" cacheId="6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BP6:BT21" firstHeaderRow="1" firstDataRow="2" firstDataCol="1" rowPageCount="1" colPageCount="1"/>
  <pivotFields count="8">
    <pivotField showAll="0"/>
    <pivotField showAll="0"/>
    <pivotField axis="axisPage" showAll="0">
      <items count="21">
        <item x="18"/>
        <item x="3"/>
        <item x="5"/>
        <item x="6"/>
        <item x="16"/>
        <item x="17"/>
        <item x="1"/>
        <item x="8"/>
        <item x="15"/>
        <item x="12"/>
        <item x="10"/>
        <item x="9"/>
        <item x="11"/>
        <item x="2"/>
        <item x="0"/>
        <item x="14"/>
        <item x="7"/>
        <item x="4"/>
        <item x="13"/>
        <item x="19"/>
        <item t="default"/>
      </items>
    </pivotField>
    <pivotField axis="axisCol" dataField="1" showAll="0">
      <items count="4">
        <item x="0"/>
        <item x="2"/>
        <item x="1"/>
        <item t="default"/>
      </items>
    </pivotField>
    <pivotField axis="axisRow" showAll="0">
      <items count="20">
        <item x="7"/>
        <item x="15"/>
        <item x="6"/>
        <item x="3"/>
        <item x="2"/>
        <item x="9"/>
        <item x="14"/>
        <item x="10"/>
        <item x="8"/>
        <item x="13"/>
        <item x="12"/>
        <item x="16"/>
        <item x="17"/>
        <item x="1"/>
        <item x="18"/>
        <item x="11"/>
        <item x="5"/>
        <item x="0"/>
        <item x="4"/>
        <item t="default"/>
      </items>
    </pivotField>
    <pivotField showAll="0"/>
    <pivotField showAll="0"/>
    <pivotField showAll="0">
      <items count="3">
        <item x="1"/>
        <item x="0"/>
        <item t="default"/>
      </items>
    </pivotField>
  </pivotFields>
  <rowFields count="1">
    <field x="4"/>
  </rowFields>
  <rowItems count="14">
    <i>
      <x/>
    </i>
    <i>
      <x v="2"/>
    </i>
    <i>
      <x v="3"/>
    </i>
    <i>
      <x v="4"/>
    </i>
    <i>
      <x v="5"/>
    </i>
    <i>
      <x v="7"/>
    </i>
    <i>
      <x v="8"/>
    </i>
    <i>
      <x v="9"/>
    </i>
    <i>
      <x v="11"/>
    </i>
    <i>
      <x v="12"/>
    </i>
    <i>
      <x v="14"/>
    </i>
    <i>
      <x v="16"/>
    </i>
    <i>
      <x v="17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2" item="19" hier="-1"/>
  </pageFields>
  <dataFields count="1">
    <dataField name="Contagem de medalha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ela dinâmica2" cacheId="57" applyNumberFormats="0" applyBorderFormats="0" applyFontFormats="0" applyPatternFormats="0" applyAlignmentFormats="0" applyWidthHeightFormats="1" dataCaption="Valores" updatedVersion="7" minRefreshableVersion="3" itemPrintTitles="1" createdVersion="6" indent="0" outline="1" outlineData="1" multipleFieldFilters="0">
  <location ref="B5:F26" firstHeaderRow="1" firstDataRow="2" firstDataCol="1"/>
  <pivotFields count="7">
    <pivotField showAll="0"/>
    <pivotField showAll="0"/>
    <pivotField axis="axisRow" showAll="0" sortType="descending">
      <items count="94">
        <item x="23"/>
        <item x="9"/>
        <item x="84"/>
        <item x="59"/>
        <item x="81"/>
        <item x="3"/>
        <item x="28"/>
        <item x="53"/>
        <item x="42"/>
        <item x="60"/>
        <item x="19"/>
        <item x="45"/>
        <item x="50"/>
        <item x="86"/>
        <item x="10"/>
        <item x="13"/>
        <item x="87"/>
        <item x="7"/>
        <item x="77"/>
        <item x="66"/>
        <item x="1"/>
        <item x="51"/>
        <item x="72"/>
        <item x="40"/>
        <item x="54"/>
        <item x="26"/>
        <item x="34"/>
        <item x="31"/>
        <item x="44"/>
        <item x="30"/>
        <item x="22"/>
        <item x="0"/>
        <item x="38"/>
        <item x="64"/>
        <item x="69"/>
        <item x="33"/>
        <item x="71"/>
        <item x="14"/>
        <item x="88"/>
        <item x="75"/>
        <item x="5"/>
        <item x="76"/>
        <item x="89"/>
        <item x="49"/>
        <item x="25"/>
        <item x="52"/>
        <item x="37"/>
        <item x="73"/>
        <item x="35"/>
        <item x="36"/>
        <item x="15"/>
        <item x="12"/>
        <item x="2"/>
        <item x="82"/>
        <item x="20"/>
        <item x="90"/>
        <item x="79"/>
        <item x="61"/>
        <item x="85"/>
        <item x="83"/>
        <item x="80"/>
        <item x="67"/>
        <item x="65"/>
        <item x="62"/>
        <item x="57"/>
        <item x="68"/>
        <item x="6"/>
        <item x="8"/>
        <item x="21"/>
        <item x="46"/>
        <item x="58"/>
        <item x="17"/>
        <item x="56"/>
        <item x="92"/>
        <item x="29"/>
        <item x="16"/>
        <item x="91"/>
        <item x="55"/>
        <item x="4"/>
        <item x="32"/>
        <item x="70"/>
        <item x="18"/>
        <item x="48"/>
        <item x="11"/>
        <item x="39"/>
        <item x="24"/>
        <item x="78"/>
        <item x="63"/>
        <item x="27"/>
        <item x="47"/>
        <item x="41"/>
        <item x="74"/>
        <item x="43"/>
        <item t="default"/>
      </items>
      <autoSortScope>
        <pivotArea dataOnly="0" outline="0" fieldPosition="0">
          <references count="2">
            <reference field="4294967294" count="1" selected="0">
              <x v="0"/>
            </reference>
            <reference field="4" count="1" selected="0">
              <x v="0"/>
            </reference>
          </references>
        </pivotArea>
      </autoSortScope>
    </pivotField>
    <pivotField showAll="0"/>
    <pivotField axis="axisCol" showAll="0">
      <items count="4">
        <item x="0"/>
        <item x="1"/>
        <item x="2"/>
        <item t="default"/>
      </items>
    </pivotField>
    <pivotField showAll="0">
      <items count="4">
        <item h="1" x="0"/>
        <item h="1" x="2"/>
        <item x="1"/>
        <item t="default"/>
      </items>
    </pivotField>
    <pivotField dataField="1" showAll="0"/>
  </pivotFields>
  <rowFields count="1">
    <field x="2"/>
  </rowFields>
  <rowItems count="20">
    <i>
      <x v="20"/>
    </i>
    <i>
      <x v="40"/>
    </i>
    <i>
      <x v="75"/>
    </i>
    <i>
      <x v="50"/>
    </i>
    <i>
      <x v="68"/>
    </i>
    <i>
      <x v="30"/>
    </i>
    <i>
      <x v="78"/>
    </i>
    <i>
      <x v="37"/>
    </i>
    <i>
      <x v="52"/>
    </i>
    <i>
      <x v="80"/>
    </i>
    <i>
      <x v="77"/>
    </i>
    <i>
      <x v="89"/>
    </i>
    <i>
      <x v="61"/>
    </i>
    <i>
      <x v="5"/>
    </i>
    <i>
      <x v="67"/>
    </i>
    <i>
      <x v="85"/>
    </i>
    <i>
      <x v="31"/>
    </i>
    <i>
      <x v="1"/>
    </i>
    <i>
      <x v="49"/>
    </i>
    <i t="grand">
      <x/>
    </i>
  </rowItems>
  <colFields count="1">
    <field x="4"/>
  </colFields>
  <colItems count="4">
    <i>
      <x/>
    </i>
    <i>
      <x v="1"/>
    </i>
    <i>
      <x v="2"/>
    </i>
    <i t="grand">
      <x/>
    </i>
  </colItems>
  <dataFields count="1">
    <dataField name="Soma de Qtd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00000000-0016-0000-0000-00000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Rank" tableColumnId="17"/>
      <queryTableField id="2" name="Team/NOC" tableColumnId="18"/>
      <queryTableField id="3" name="Ouro" tableColumnId="19"/>
      <queryTableField id="4" name="Prata" tableColumnId="20"/>
      <queryTableField id="5" name="Bronze" tableColumnId="21"/>
      <queryTableField id="6" name="Total" tableColumnId="22"/>
      <queryTableField id="7" name="Rank by Total" tableColumnId="23"/>
      <queryTableField id="8" name="NOC Code" tableColumnId="2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2" xr16:uid="{00000000-0016-0000-0200-000001000000}" autoFormatId="0" applyNumberFormats="0" applyBorderFormats="0" applyFontFormats="1" applyPatternFormats="1" applyAlignmentFormats="0" applyWidthHeightFormats="0">
  <queryTableRefresh preserveSortFilterLayout="0" nextId="8">
    <queryTableFields count="4">
      <queryTableField id="1" name="Discipline" tableColumnId="9"/>
      <queryTableField id="6" dataBound="0" tableColumnId="14"/>
      <queryTableField id="7" dataBound="0" tableColumnId="15"/>
      <queryTableField id="2" name="Gender F" tableColumnId="10"/>
    </queryTableFields>
    <queryTableDeletedFields count="2">
      <deletedField name="Gender M"/>
      <deletedField name="Gender Total"/>
    </queryTableDeletedFields>
  </queryTableRefresh>
</queryTable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Gênero" xr10:uid="{00000000-0013-0000-FFFF-FFFF01000000}" sourceName="Gênero">
  <pivotTables>
    <pivotTable tabId="8" name="Tabela dinâmica2"/>
  </pivotTables>
  <data>
    <tabular pivotCacheId="1">
      <items count="3">
        <i x="0"/>
        <i x="2"/>
        <i x="1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Esporte" xr10:uid="{00000000-0013-0000-FFFF-FFFF02000000}" sourceName="Esporte">
  <pivotTables>
    <pivotTable tabId="8" name="Tabela dinâmica4"/>
  </pivotTables>
  <data>
    <tabular pivotCacheId="2">
      <items count="46">
        <i x="0" s="1"/>
        <i x="4" s="1"/>
        <i x="5" s="1"/>
        <i x="7" s="1"/>
        <i x="6" s="1"/>
        <i x="9" s="1"/>
        <i x="10" s="1"/>
        <i x="11" s="1"/>
        <i x="12" s="1"/>
        <i x="13" s="1"/>
        <i x="15" s="1"/>
        <i x="14" s="1"/>
        <i x="34" s="1"/>
        <i x="19" s="1"/>
        <i x="20" s="1"/>
        <i x="2" s="1"/>
        <i x="28" s="1"/>
        <i x="40" s="1"/>
        <i x="21" s="1"/>
        <i x="22" s="1"/>
        <i x="18" s="1"/>
        <i x="23" s="1"/>
        <i x="24" s="1"/>
        <i x="25" s="1"/>
        <i x="44" s="1"/>
        <i x="45" s="1"/>
        <i x="26" s="1"/>
        <i x="17" s="1"/>
        <i x="36" s="1"/>
        <i x="3" s="1"/>
        <i x="27" s="1"/>
        <i x="16" s="1"/>
        <i x="43" s="1"/>
        <i x="29" s="1"/>
        <i x="30" s="1"/>
        <i x="33" s="1"/>
        <i x="35" s="1"/>
        <i x="38" s="1"/>
        <i x="39" s="1"/>
        <i x="37" s="1"/>
        <i x="32" s="1"/>
        <i x="1" s="1"/>
        <i x="41" s="1"/>
        <i x="31" s="1"/>
        <i x="42" s="1"/>
        <i x="8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genero" xr10:uid="{00000000-0013-0000-FFFF-FFFF03000000}" sourceName="genero">
  <pivotTables>
    <pivotTable tabId="8" name="Tabela dinâmica6"/>
  </pivotTables>
  <data>
    <tabular pivotCacheId="3">
      <items count="2">
        <i x="1" s="1"/>
        <i x="0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Esporte1" xr10:uid="{00000000-0013-0000-FFFF-FFFF04000000}" sourceName="Esporte">
  <pivotTables>
    <pivotTable tabId="8" name="Tabela dinâmica1"/>
  </pivotTables>
  <data>
    <tabular pivotCacheId="4">
      <items count="66">
        <i x="6" s="1"/>
        <i x="17" s="1"/>
        <i x="20" s="1"/>
        <i x="24" s="1"/>
        <i x="28" s="1"/>
        <i x="30" s="1"/>
        <i x="11" s="1"/>
        <i x="27" s="1"/>
        <i x="0" s="1"/>
        <i x="5" s="1"/>
        <i x="9" s="1"/>
        <i x="4" s="1"/>
        <i x="8" s="1"/>
        <i x="1" s="1"/>
        <i x="7" s="1"/>
        <i x="29" s="1"/>
        <i x="18" s="1"/>
        <i x="23" s="1"/>
        <i x="3" s="1"/>
        <i x="25" s="1"/>
        <i x="31" s="1"/>
        <i x="16" s="1"/>
        <i x="10" s="1"/>
        <i x="22" s="1"/>
        <i x="26" s="1"/>
        <i x="21" s="1"/>
        <i x="15" s="1"/>
        <i x="32" s="1"/>
        <i x="19" s="1"/>
        <i x="12" s="1"/>
        <i x="2" s="1"/>
        <i x="14" s="1"/>
        <i x="13" s="1"/>
        <i x="37" s="1" nd="1"/>
        <i x="53" s="1" nd="1"/>
        <i x="59" s="1" nd="1"/>
        <i x="48" s="1" nd="1"/>
        <i x="56" s="1" nd="1"/>
        <i x="60" s="1" nd="1"/>
        <i x="57" s="1" nd="1"/>
        <i x="52" s="1" nd="1"/>
        <i x="36" s="1" nd="1"/>
        <i x="50" s="1" nd="1"/>
        <i x="63" s="1" nd="1"/>
        <i x="61" s="1" nd="1"/>
        <i x="54" s="1" nd="1"/>
        <i x="55" s="1" nd="1"/>
        <i x="64" s="1" nd="1"/>
        <i x="62" s="1" nd="1"/>
        <i x="47" s="1" nd="1"/>
        <i x="49" s="1" nd="1"/>
        <i x="58" s="1" nd="1"/>
        <i x="35" s="1" nd="1"/>
        <i x="46" s="1" nd="1"/>
        <i x="44" s="1" nd="1"/>
        <i x="39" s="1" nd="1"/>
        <i x="38" s="1" nd="1"/>
        <i x="65" s="1" nd="1"/>
        <i x="41" s="1" nd="1"/>
        <i x="34" s="1" nd="1"/>
        <i x="40" s="1" nd="1"/>
        <i x="51" s="1" nd="1"/>
        <i x="42" s="1" nd="1"/>
        <i x="43" s="1" nd="1"/>
        <i x="45" s="1" nd="1"/>
        <i x="3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genero1" xr10:uid="{00000000-0013-0000-FFFF-FFFF05000000}" sourceName="genero">
  <pivotTables>
    <pivotTable tabId="8" name="Tabela dinâmica3"/>
  </pivotTables>
  <data>
    <tabular pivotCacheId="3">
      <items count="2">
        <i x="1" s="1"/>
        <i x="0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Gênero" xr10:uid="{00000000-0014-0000-FFFF-FFFF01000000}" cache="SegmentaçãodeDados_Gênero" caption="Gênero" columnCount="3" showCaption="0" style="olimpiadas 3" rowHeight="241300"/>
  <slicer name="Esporte" xr10:uid="{00000000-0014-0000-FFFF-FFFF02000000}" cache="SegmentaçãodeDados_Esporte" caption="Esporte" columnCount="2" style="olimpiadas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genero" xr10:uid="{00000000-0014-0000-FFFF-FFFF03000000}" cache="SegmentaçãodeDados_genero" caption="genero" showCaption="0" style="olimpiadas" rowHeight="2413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Esporte 1" xr10:uid="{00000000-0014-0000-FFFF-FFFF04000000}" cache="SegmentaçãodeDados_Esporte1" caption="Esporte" startItem="26" columnCount="2" style="olimpiadas" rowHeight="241300"/>
  <slicer name="genero 1" xr10:uid="{00000000-0014-0000-FFFF-FFFF05000000}" cache="SegmentaçãodeDados_genero1" caption="genero" showCaption="0" style="olimpiadas" rowHeight="241300"/>
</slicers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edal_Standings" displayName="Medal_Standings" ref="A1:H94" tableType="queryTable" totalsRowShown="0" headerRowDxfId="59" dataDxfId="58">
  <autoFilter ref="A1:H94" xr:uid="{00000000-0009-0000-0100-000001000000}"/>
  <tableColumns count="8">
    <tableColumn id="17" xr3:uid="{00000000-0010-0000-0000-000011000000}" uniqueName="17" name="Rank" queryTableFieldId="1" dataDxfId="57"/>
    <tableColumn id="18" xr3:uid="{00000000-0010-0000-0000-000012000000}" uniqueName="18" name="Team/NOC" queryTableFieldId="2" dataDxfId="56"/>
    <tableColumn id="19" xr3:uid="{00000000-0010-0000-0000-000013000000}" uniqueName="19" name="Ouro" queryTableFieldId="3" dataDxfId="55"/>
    <tableColumn id="20" xr3:uid="{00000000-0010-0000-0000-000014000000}" uniqueName="20" name="Prata" queryTableFieldId="4" dataDxfId="54"/>
    <tableColumn id="21" xr3:uid="{00000000-0010-0000-0000-000015000000}" uniqueName="21" name="Bronze" queryTableFieldId="5" dataDxfId="53"/>
    <tableColumn id="22" xr3:uid="{00000000-0010-0000-0000-000016000000}" uniqueName="22" name="Total" queryTableFieldId="6" dataDxfId="52"/>
    <tableColumn id="23" xr3:uid="{00000000-0010-0000-0000-000017000000}" uniqueName="23" name="Rank by Total" queryTableFieldId="7" dataDxfId="51"/>
    <tableColumn id="24" xr3:uid="{00000000-0010-0000-0000-000018000000}" uniqueName="24" name="NOC Code" queryTableFieldId="8" dataDxfId="50"/>
  </tableColumns>
  <tableStyleInfo name="TableStyleMedium1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Brasil_Histórico" displayName="Brasil_Histórico" ref="B3:F23" totalsRowShown="0" headerRowDxfId="49" dataDxfId="48">
  <autoFilter ref="B3:F23" xr:uid="{00000000-0009-0000-0100-000002000000}"/>
  <tableColumns count="5">
    <tableColumn id="5" xr3:uid="{00000000-0010-0000-0100-000005000000}" name="País" dataDxfId="47"/>
    <tableColumn id="1" xr3:uid="{00000000-0010-0000-0100-000001000000}" name="Ano" dataDxfId="46"/>
    <tableColumn id="6" xr3:uid="{00000000-0010-0000-0100-000006000000}" name="Local" dataDxfId="45"/>
    <tableColumn id="10" xr3:uid="{00000000-0010-0000-0100-00000A000000}" name="Edição" dataDxfId="44"/>
    <tableColumn id="7" xr3:uid="{00000000-0010-0000-0100-000007000000}" name="Atletas" dataDxfId="43"/>
  </tableColumns>
  <tableStyleInfo name="TableStyleMedium1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oquio_2020_Quadro_medalhas" displayName="Toquio_2020_Quadro_medalhas" ref="H3:N344" totalsRowShown="0" headerRowDxfId="42" dataDxfId="41">
  <autoFilter ref="H3:N344" xr:uid="{00000000-0009-0000-0100-000003000000}"/>
  <tableColumns count="7">
    <tableColumn id="7" xr3:uid="{00000000-0010-0000-0200-000007000000}" name="Edição" dataDxfId="40"/>
    <tableColumn id="1" xr3:uid="{00000000-0010-0000-0200-000001000000}" name="País" dataDxfId="39"/>
    <tableColumn id="8" xr3:uid="{00000000-0010-0000-0200-000008000000}" name="País_BR" dataDxfId="38">
      <calculatedColumnFormula>VLOOKUP(Toquio_2020_Quadro_medalhas[[#This Row],[País]],delegações_Toquio_2020[],3,0)</calculatedColumnFormula>
    </tableColumn>
    <tableColumn id="5" xr3:uid="{00000000-0010-0000-0200-000005000000}" name="NOC Code" dataDxfId="37"/>
    <tableColumn id="3" xr3:uid="{00000000-0010-0000-0200-000003000000}" name="Medalha" dataDxfId="36"/>
    <tableColumn id="4" xr3:uid="{00000000-0010-0000-0200-000004000000}" name="Gênero" dataDxfId="35"/>
    <tableColumn id="6" xr3:uid="{00000000-0010-0000-0200-000006000000}" name="Qtd" dataDxfId="3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Atletas_Brasil_Toquio_2020" displayName="Atletas_Brasil_Toquio_2020" ref="P3:T322" totalsRowShown="0" headerRowDxfId="33" dataDxfId="32">
  <autoFilter ref="P3:T322" xr:uid="{00000000-0009-0000-0100-000005000000}"/>
  <tableColumns count="5">
    <tableColumn id="1" xr3:uid="{00000000-0010-0000-0300-000001000000}" name="Atleta - Toquio 2020" dataDxfId="31"/>
    <tableColumn id="2" xr3:uid="{00000000-0010-0000-0300-000002000000}" name="País" dataDxfId="30"/>
    <tableColumn id="3" xr3:uid="{00000000-0010-0000-0300-000003000000}" name="Desporte" dataDxfId="29"/>
    <tableColumn id="5" xr3:uid="{00000000-0010-0000-0300-000005000000}" name="Esporte" dataDxfId="28"/>
    <tableColumn id="4" xr3:uid="{00000000-0010-0000-0300-000004000000}" name="Gênero" dataDxfId="27"/>
  </tableColumns>
  <tableStyleInfo name="TableStyleMedium1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Atletas_Toquio_2020" displayName="Atletas_Toquio_2020" ref="V3:Y95" tableType="queryTable" totalsRowShown="0" headerRowDxfId="26" dataDxfId="25">
  <autoFilter ref="V3:Y95" xr:uid="{00000000-0009-0000-0100-000007000000}"/>
  <tableColumns count="4">
    <tableColumn id="9" xr3:uid="{00000000-0010-0000-0400-000009000000}" uniqueName="9" name="Discipline" queryTableFieldId="1" dataDxfId="24"/>
    <tableColumn id="14" xr3:uid="{00000000-0010-0000-0400-00000E000000}" uniqueName="14" name="Esporte" queryTableFieldId="6" dataDxfId="23"/>
    <tableColumn id="15" xr3:uid="{00000000-0010-0000-0400-00000F000000}" uniqueName="15" name="Gênero" queryTableFieldId="7" dataDxfId="22"/>
    <tableColumn id="10" xr3:uid="{00000000-0010-0000-0400-00000A000000}" uniqueName="10" name="Total" queryTableFieldId="2" dataDxfId="21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5000000}" name="Detalhe_Medalhas_Brasil" displayName="Detalhe_Medalhas_Brasil" ref="AB3:AI153" totalsRowShown="0" headerRowDxfId="20" dataDxfId="19">
  <autoFilter ref="AB3:AI153" xr:uid="{00000000-0009-0000-0100-00000A000000}"/>
  <tableColumns count="8">
    <tableColumn id="1" xr3:uid="{00000000-0010-0000-0500-000001000000}" name="ano" dataDxfId="18"/>
    <tableColumn id="2" xr3:uid="{00000000-0010-0000-0500-000002000000}" name="cidade" dataDxfId="17"/>
    <tableColumn id="8" xr3:uid="{00000000-0010-0000-0500-000008000000}" name="Edição" dataDxfId="16">
      <calculatedColumnFormula>Detalhe_Medalhas_Brasil[[#This Row],[cidade]]&amp;" - "&amp;Detalhe_Medalhas_Brasil[[#This Row],[ano]]</calculatedColumnFormula>
    </tableColumn>
    <tableColumn id="3" xr3:uid="{00000000-0010-0000-0500-000003000000}" name="medalha" dataDxfId="15"/>
    <tableColumn id="4" xr3:uid="{00000000-0010-0000-0500-000004000000}" name="modalidade" dataDxfId="14"/>
    <tableColumn id="5" xr3:uid="{00000000-0010-0000-0500-000005000000}" name="atleta" dataDxfId="13"/>
    <tableColumn id="6" xr3:uid="{00000000-0010-0000-0500-000006000000}" name="categoria" dataDxfId="12"/>
    <tableColumn id="7" xr3:uid="{00000000-0010-0000-0500-000007000000}" name="genero" dataDxfId="11"/>
  </tableColumns>
  <tableStyleInfo name="TableStyleMedium16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delegações_Toquio_2020" displayName="delegações_Toquio_2020" ref="AL3:AN209" totalsRowShown="0" headerRowDxfId="10" dataDxfId="9">
  <autoFilter ref="AL3:AN209" xr:uid="{00000000-0009-0000-0100-000009000000}"/>
  <tableColumns count="3">
    <tableColumn id="1" xr3:uid="{00000000-0010-0000-0600-000001000000}" name="Delegações" dataDxfId="8"/>
    <tableColumn id="2" xr3:uid="{00000000-0010-0000-0600-000002000000}" name="Evento" dataDxfId="7"/>
    <tableColumn id="3" xr3:uid="{00000000-0010-0000-0600-000003000000}" name="Delegações-BR" dataDxfId="6"/>
  </tableColumns>
  <tableStyleInfo name="TableStyleMedium16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ela8" displayName="Tabela8" ref="A1:D743" totalsRowShown="0" headerRowDxfId="5" dataDxfId="4">
  <autoFilter ref="A1:D743" xr:uid="{00000000-0009-0000-0100-000008000000}"/>
  <tableColumns count="4">
    <tableColumn id="1" xr3:uid="{00000000-0010-0000-0700-000001000000}" name="Name" dataDxfId="3"/>
    <tableColumn id="2" xr3:uid="{00000000-0010-0000-0700-000002000000}" name="NOC" dataDxfId="2"/>
    <tableColumn id="3" xr3:uid="{00000000-0010-0000-0700-000003000000}" name="Discipline" dataDxfId="1"/>
    <tableColumn id="4" xr3:uid="{00000000-0010-0000-0700-000004000000}" name="Event" dataDxfId="0"/>
  </tableColumns>
  <tableStyleInfo name="TableStyleMedium1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taht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C63A9"/>
      </a:accent1>
      <a:accent2>
        <a:srgbClr val="644EA0"/>
      </a:accent2>
      <a:accent3>
        <a:srgbClr val="4594A3"/>
      </a:accent3>
      <a:accent4>
        <a:srgbClr val="2CAC9F"/>
      </a:accent4>
      <a:accent5>
        <a:srgbClr val="5B9BD5"/>
      </a:accent5>
      <a:accent6>
        <a:srgbClr val="A8D08D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Relationship Id="rId6" Type="http://schemas.openxmlformats.org/officeDocument/2006/relationships/table" Target="../tables/table7.xml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4.xml"/><Relationship Id="rId7" Type="http://schemas.openxmlformats.org/officeDocument/2006/relationships/drawing" Target="../drawings/drawing1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2" Type="http://schemas.microsoft.com/office/2007/relationships/slicer" Target="../slicers/slicer1.xml"/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2" Type="http://schemas.microsoft.com/office/2007/relationships/slicer" Target="../slicers/slicer2.xml"/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microsoft.com/office/2007/relationships/slicer" Target="../slicers/slicer3.xml"/><Relationship Id="rId4" Type="http://schemas.openxmlformats.org/officeDocument/2006/relationships/ctrlProp" Target="../ctrlProps/ctrlProp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2"/>
  <dimension ref="A1:H94"/>
  <sheetViews>
    <sheetView workbookViewId="0">
      <selection activeCell="A2" sqref="A2"/>
    </sheetView>
  </sheetViews>
  <sheetFormatPr defaultColWidth="9.109375" defaultRowHeight="12" x14ac:dyDescent="0.25"/>
  <cols>
    <col min="1" max="1" width="6.88671875" style="3" bestFit="1" customWidth="1"/>
    <col min="2" max="2" width="24.88671875" style="3" bestFit="1" customWidth="1"/>
    <col min="3" max="3" width="7.6640625" style="3" bestFit="1" customWidth="1"/>
    <col min="4" max="4" width="7.88671875" style="3" bestFit="1" customWidth="1"/>
    <col min="5" max="5" width="9.44140625" style="3" bestFit="1" customWidth="1"/>
    <col min="6" max="6" width="7.6640625" style="3" bestFit="1" customWidth="1"/>
    <col min="7" max="7" width="13" style="3" bestFit="1" customWidth="1"/>
    <col min="8" max="8" width="10.33203125" style="3" bestFit="1" customWidth="1"/>
    <col min="9" max="16384" width="9.109375" style="3"/>
  </cols>
  <sheetData>
    <row r="1" spans="1:8" x14ac:dyDescent="0.25">
      <c r="A1" s="2" t="s">
        <v>105</v>
      </c>
      <c r="B1" s="2" t="s">
        <v>81</v>
      </c>
      <c r="C1" s="2" t="s">
        <v>77</v>
      </c>
      <c r="D1" s="2" t="s">
        <v>79</v>
      </c>
      <c r="E1" s="2" t="s">
        <v>80</v>
      </c>
      <c r="F1" s="2" t="s">
        <v>82</v>
      </c>
      <c r="G1" s="2" t="s">
        <v>106</v>
      </c>
      <c r="H1" s="2" t="s">
        <v>107</v>
      </c>
    </row>
    <row r="2" spans="1:8" x14ac:dyDescent="0.25">
      <c r="A2" s="2">
        <v>1</v>
      </c>
      <c r="B2" s="2" t="s">
        <v>108</v>
      </c>
      <c r="C2" s="2">
        <v>39</v>
      </c>
      <c r="D2" s="2">
        <v>41</v>
      </c>
      <c r="E2" s="2">
        <v>33</v>
      </c>
      <c r="F2" s="2">
        <v>113</v>
      </c>
      <c r="G2" s="2">
        <v>1</v>
      </c>
      <c r="H2" s="2" t="s">
        <v>109</v>
      </c>
    </row>
    <row r="3" spans="1:8" x14ac:dyDescent="0.25">
      <c r="A3" s="2">
        <v>2</v>
      </c>
      <c r="B3" s="2" t="s">
        <v>110</v>
      </c>
      <c r="C3" s="2">
        <v>38</v>
      </c>
      <c r="D3" s="2">
        <v>32</v>
      </c>
      <c r="E3" s="2">
        <v>18</v>
      </c>
      <c r="F3" s="2">
        <v>88</v>
      </c>
      <c r="G3" s="2">
        <v>2</v>
      </c>
      <c r="H3" s="2" t="s">
        <v>111</v>
      </c>
    </row>
    <row r="4" spans="1:8" x14ac:dyDescent="0.25">
      <c r="A4" s="2">
        <v>3</v>
      </c>
      <c r="B4" s="2" t="s">
        <v>2</v>
      </c>
      <c r="C4" s="2">
        <v>27</v>
      </c>
      <c r="D4" s="2">
        <v>14</v>
      </c>
      <c r="E4" s="2">
        <v>17</v>
      </c>
      <c r="F4" s="2">
        <v>58</v>
      </c>
      <c r="G4" s="2">
        <v>5</v>
      </c>
      <c r="H4" s="2" t="s">
        <v>112</v>
      </c>
    </row>
    <row r="5" spans="1:8" x14ac:dyDescent="0.25">
      <c r="A5" s="2">
        <v>4</v>
      </c>
      <c r="B5" s="2" t="s">
        <v>5</v>
      </c>
      <c r="C5" s="2">
        <v>22</v>
      </c>
      <c r="D5" s="2">
        <v>21</v>
      </c>
      <c r="E5" s="2">
        <v>22</v>
      </c>
      <c r="F5" s="2">
        <v>65</v>
      </c>
      <c r="G5" s="2">
        <v>4</v>
      </c>
      <c r="H5" s="2" t="s">
        <v>113</v>
      </c>
    </row>
    <row r="6" spans="1:8" x14ac:dyDescent="0.25">
      <c r="A6" s="2">
        <v>5</v>
      </c>
      <c r="B6" s="2" t="s">
        <v>4</v>
      </c>
      <c r="C6" s="2">
        <v>20</v>
      </c>
      <c r="D6" s="2">
        <v>28</v>
      </c>
      <c r="E6" s="2">
        <v>23</v>
      </c>
      <c r="F6" s="2">
        <v>71</v>
      </c>
      <c r="G6" s="2">
        <v>3</v>
      </c>
      <c r="H6" s="2" t="s">
        <v>4</v>
      </c>
    </row>
    <row r="7" spans="1:8" x14ac:dyDescent="0.25">
      <c r="A7" s="2">
        <v>6</v>
      </c>
      <c r="B7" s="2" t="s">
        <v>3</v>
      </c>
      <c r="C7" s="2">
        <v>17</v>
      </c>
      <c r="D7" s="2">
        <v>7</v>
      </c>
      <c r="E7" s="2">
        <v>22</v>
      </c>
      <c r="F7" s="2">
        <v>46</v>
      </c>
      <c r="G7" s="2">
        <v>6</v>
      </c>
      <c r="H7" s="2" t="s">
        <v>114</v>
      </c>
    </row>
    <row r="8" spans="1:8" x14ac:dyDescent="0.25">
      <c r="A8" s="2">
        <v>7</v>
      </c>
      <c r="B8" s="2" t="s">
        <v>8</v>
      </c>
      <c r="C8" s="2">
        <v>10</v>
      </c>
      <c r="D8" s="2">
        <v>12</v>
      </c>
      <c r="E8" s="2">
        <v>14</v>
      </c>
      <c r="F8" s="2">
        <v>36</v>
      </c>
      <c r="G8" s="2">
        <v>9</v>
      </c>
      <c r="H8" s="2" t="s">
        <v>115</v>
      </c>
    </row>
    <row r="9" spans="1:8" x14ac:dyDescent="0.25">
      <c r="A9" s="2">
        <v>8</v>
      </c>
      <c r="B9" s="2" t="s">
        <v>14</v>
      </c>
      <c r="C9" s="2">
        <v>10</v>
      </c>
      <c r="D9" s="2">
        <v>12</v>
      </c>
      <c r="E9" s="2">
        <v>11</v>
      </c>
      <c r="F9" s="2">
        <v>33</v>
      </c>
      <c r="G9" s="2">
        <v>10</v>
      </c>
      <c r="H9" s="2" t="s">
        <v>116</v>
      </c>
    </row>
    <row r="10" spans="1:8" x14ac:dyDescent="0.25">
      <c r="A10" s="2">
        <v>9</v>
      </c>
      <c r="B10" s="2" t="s">
        <v>9</v>
      </c>
      <c r="C10" s="2">
        <v>10</v>
      </c>
      <c r="D10" s="2">
        <v>11</v>
      </c>
      <c r="E10" s="2">
        <v>16</v>
      </c>
      <c r="F10" s="2">
        <v>37</v>
      </c>
      <c r="G10" s="2">
        <v>8</v>
      </c>
      <c r="H10" s="2" t="s">
        <v>117</v>
      </c>
    </row>
    <row r="11" spans="1:8" x14ac:dyDescent="0.25">
      <c r="A11" s="2">
        <v>10</v>
      </c>
      <c r="B11" s="2" t="s">
        <v>15</v>
      </c>
      <c r="C11" s="2">
        <v>10</v>
      </c>
      <c r="D11" s="2">
        <v>10</v>
      </c>
      <c r="E11" s="2">
        <v>20</v>
      </c>
      <c r="F11" s="2">
        <v>40</v>
      </c>
      <c r="G11" s="2">
        <v>7</v>
      </c>
      <c r="H11" s="2" t="s">
        <v>118</v>
      </c>
    </row>
    <row r="12" spans="1:8" x14ac:dyDescent="0.25">
      <c r="A12" s="2">
        <v>11</v>
      </c>
      <c r="B12" s="2" t="s">
        <v>7</v>
      </c>
      <c r="C12" s="2">
        <v>7</v>
      </c>
      <c r="D12" s="2">
        <v>6</v>
      </c>
      <c r="E12" s="2">
        <v>11</v>
      </c>
      <c r="F12" s="2">
        <v>24</v>
      </c>
      <c r="G12" s="2">
        <v>11</v>
      </c>
      <c r="H12" s="2" t="s">
        <v>119</v>
      </c>
    </row>
    <row r="13" spans="1:8" x14ac:dyDescent="0.25">
      <c r="A13" s="2">
        <v>12</v>
      </c>
      <c r="B13" s="2" t="s">
        <v>10</v>
      </c>
      <c r="C13" s="2">
        <v>7</v>
      </c>
      <c r="D13" s="2">
        <v>6</v>
      </c>
      <c r="E13" s="2">
        <v>8</v>
      </c>
      <c r="F13" s="2">
        <v>21</v>
      </c>
      <c r="G13" s="2">
        <v>12</v>
      </c>
      <c r="H13" s="2" t="s">
        <v>120</v>
      </c>
    </row>
    <row r="14" spans="1:8" x14ac:dyDescent="0.25">
      <c r="A14" s="2">
        <v>13</v>
      </c>
      <c r="B14" s="2" t="s">
        <v>6</v>
      </c>
      <c r="C14" s="2">
        <v>7</v>
      </c>
      <c r="D14" s="2">
        <v>6</v>
      </c>
      <c r="E14" s="2">
        <v>7</v>
      </c>
      <c r="F14" s="2">
        <v>20</v>
      </c>
      <c r="G14" s="2">
        <v>13</v>
      </c>
      <c r="H14" s="2" t="s">
        <v>121</v>
      </c>
    </row>
    <row r="15" spans="1:8" x14ac:dyDescent="0.25">
      <c r="A15" s="2">
        <v>14</v>
      </c>
      <c r="B15" s="2" t="s">
        <v>54</v>
      </c>
      <c r="C15" s="2">
        <v>7</v>
      </c>
      <c r="D15" s="2">
        <v>3</v>
      </c>
      <c r="E15" s="2">
        <v>5</v>
      </c>
      <c r="F15" s="2">
        <v>15</v>
      </c>
      <c r="G15" s="2">
        <v>18</v>
      </c>
      <c r="H15" s="2" t="s">
        <v>122</v>
      </c>
    </row>
    <row r="16" spans="1:8" x14ac:dyDescent="0.25">
      <c r="A16" s="2">
        <v>15</v>
      </c>
      <c r="B16" s="2" t="s">
        <v>25</v>
      </c>
      <c r="C16" s="2">
        <v>6</v>
      </c>
      <c r="D16" s="2">
        <v>7</v>
      </c>
      <c r="E16" s="2">
        <v>7</v>
      </c>
      <c r="F16" s="2">
        <v>20</v>
      </c>
      <c r="G16" s="2">
        <v>13</v>
      </c>
      <c r="H16" s="2" t="s">
        <v>123</v>
      </c>
    </row>
    <row r="17" spans="1:8" x14ac:dyDescent="0.25">
      <c r="A17" s="2">
        <v>16</v>
      </c>
      <c r="B17" s="2" t="s">
        <v>16</v>
      </c>
      <c r="C17" s="2">
        <v>6</v>
      </c>
      <c r="D17" s="2">
        <v>4</v>
      </c>
      <c r="E17" s="2">
        <v>10</v>
      </c>
      <c r="F17" s="2">
        <v>20</v>
      </c>
      <c r="G17" s="2">
        <v>13</v>
      </c>
      <c r="H17" s="2" t="s">
        <v>124</v>
      </c>
    </row>
    <row r="18" spans="1:8" x14ac:dyDescent="0.25">
      <c r="A18" s="2">
        <v>17</v>
      </c>
      <c r="B18" s="2" t="s">
        <v>21</v>
      </c>
      <c r="C18" s="2">
        <v>4</v>
      </c>
      <c r="D18" s="2">
        <v>5</v>
      </c>
      <c r="E18" s="2">
        <v>5</v>
      </c>
      <c r="F18" s="2">
        <v>14</v>
      </c>
      <c r="G18" s="2">
        <v>19</v>
      </c>
      <c r="H18" s="2" t="s">
        <v>125</v>
      </c>
    </row>
    <row r="19" spans="1:8" x14ac:dyDescent="0.25">
      <c r="A19" s="2">
        <v>18</v>
      </c>
      <c r="B19" s="2" t="s">
        <v>29</v>
      </c>
      <c r="C19" s="2">
        <v>4</v>
      </c>
      <c r="D19" s="2">
        <v>4</v>
      </c>
      <c r="E19" s="2">
        <v>3</v>
      </c>
      <c r="F19" s="2">
        <v>11</v>
      </c>
      <c r="G19" s="2">
        <v>23</v>
      </c>
      <c r="H19" s="2" t="s">
        <v>126</v>
      </c>
    </row>
    <row r="20" spans="1:8" x14ac:dyDescent="0.25">
      <c r="A20" s="2">
        <v>19</v>
      </c>
      <c r="B20" s="2" t="s">
        <v>17</v>
      </c>
      <c r="C20" s="2">
        <v>4</v>
      </c>
      <c r="D20" s="2">
        <v>4</v>
      </c>
      <c r="E20" s="2">
        <v>2</v>
      </c>
      <c r="F20" s="2">
        <v>10</v>
      </c>
      <c r="G20" s="2">
        <v>25</v>
      </c>
      <c r="H20" s="2" t="s">
        <v>127</v>
      </c>
    </row>
    <row r="21" spans="1:8" x14ac:dyDescent="0.25">
      <c r="A21" s="2">
        <v>20</v>
      </c>
      <c r="B21" s="2" t="s">
        <v>68</v>
      </c>
      <c r="C21" s="2">
        <v>4</v>
      </c>
      <c r="D21" s="2">
        <v>2</v>
      </c>
      <c r="E21" s="2">
        <v>2</v>
      </c>
      <c r="F21" s="2">
        <v>8</v>
      </c>
      <c r="G21" s="2">
        <v>29</v>
      </c>
      <c r="H21" s="2" t="s">
        <v>128</v>
      </c>
    </row>
    <row r="22" spans="1:8" x14ac:dyDescent="0.25">
      <c r="A22" s="2">
        <v>21</v>
      </c>
      <c r="B22" s="2" t="s">
        <v>12</v>
      </c>
      <c r="C22" s="2">
        <v>4</v>
      </c>
      <c r="D22" s="2">
        <v>1</v>
      </c>
      <c r="E22" s="2">
        <v>4</v>
      </c>
      <c r="F22" s="2">
        <v>9</v>
      </c>
      <c r="G22" s="2">
        <v>26</v>
      </c>
      <c r="H22" s="2" t="s">
        <v>129</v>
      </c>
    </row>
    <row r="23" spans="1:8" x14ac:dyDescent="0.25">
      <c r="A23" s="2">
        <v>22</v>
      </c>
      <c r="B23" s="2" t="s">
        <v>22</v>
      </c>
      <c r="C23" s="2">
        <v>3</v>
      </c>
      <c r="D23" s="2">
        <v>8</v>
      </c>
      <c r="E23" s="2">
        <v>6</v>
      </c>
      <c r="F23" s="2">
        <v>17</v>
      </c>
      <c r="G23" s="2">
        <v>17</v>
      </c>
      <c r="H23" s="2" t="s">
        <v>130</v>
      </c>
    </row>
    <row r="24" spans="1:8" x14ac:dyDescent="0.25">
      <c r="A24" s="2">
        <v>23</v>
      </c>
      <c r="B24" s="2" t="s">
        <v>48</v>
      </c>
      <c r="C24" s="2">
        <v>3</v>
      </c>
      <c r="D24" s="2">
        <v>6</v>
      </c>
      <c r="E24" s="2">
        <v>0</v>
      </c>
      <c r="F24" s="2">
        <v>9</v>
      </c>
      <c r="G24" s="2">
        <v>26</v>
      </c>
      <c r="H24" s="2" t="s">
        <v>131</v>
      </c>
    </row>
    <row r="25" spans="1:8" x14ac:dyDescent="0.25">
      <c r="A25" s="2">
        <v>24</v>
      </c>
      <c r="B25" s="2" t="s">
        <v>11</v>
      </c>
      <c r="C25" s="2">
        <v>3</v>
      </c>
      <c r="D25" s="2">
        <v>4</v>
      </c>
      <c r="E25" s="2">
        <v>6</v>
      </c>
      <c r="F25" s="2">
        <v>13</v>
      </c>
      <c r="G25" s="2">
        <v>20</v>
      </c>
      <c r="H25" s="2" t="s">
        <v>132</v>
      </c>
    </row>
    <row r="26" spans="1:8" x14ac:dyDescent="0.25">
      <c r="A26" s="2">
        <v>25</v>
      </c>
      <c r="B26" s="2" t="s">
        <v>26</v>
      </c>
      <c r="C26" s="2">
        <v>3</v>
      </c>
      <c r="D26" s="2">
        <v>4</v>
      </c>
      <c r="E26" s="2">
        <v>4</v>
      </c>
      <c r="F26" s="2">
        <v>11</v>
      </c>
      <c r="G26" s="2">
        <v>23</v>
      </c>
      <c r="H26" s="2" t="s">
        <v>133</v>
      </c>
    </row>
    <row r="27" spans="1:8" x14ac:dyDescent="0.25">
      <c r="A27" s="2">
        <v>26</v>
      </c>
      <c r="B27" s="2" t="s">
        <v>40</v>
      </c>
      <c r="C27" s="2">
        <v>3</v>
      </c>
      <c r="D27" s="2">
        <v>3</v>
      </c>
      <c r="E27" s="2">
        <v>2</v>
      </c>
      <c r="F27" s="2">
        <v>8</v>
      </c>
      <c r="G27" s="2">
        <v>29</v>
      </c>
      <c r="H27" s="2" t="s">
        <v>134</v>
      </c>
    </row>
    <row r="28" spans="1:8" x14ac:dyDescent="0.25">
      <c r="A28" s="2">
        <v>27</v>
      </c>
      <c r="B28" s="2" t="s">
        <v>135</v>
      </c>
      <c r="C28" s="2">
        <v>3</v>
      </c>
      <c r="D28" s="2">
        <v>2</v>
      </c>
      <c r="E28" s="2">
        <v>2</v>
      </c>
      <c r="F28" s="2">
        <v>7</v>
      </c>
      <c r="G28" s="2">
        <v>33</v>
      </c>
      <c r="H28" s="2" t="s">
        <v>136</v>
      </c>
    </row>
    <row r="29" spans="1:8" x14ac:dyDescent="0.25">
      <c r="A29" s="2">
        <v>28</v>
      </c>
      <c r="B29" s="2" t="s">
        <v>18</v>
      </c>
      <c r="C29" s="2">
        <v>3</v>
      </c>
      <c r="D29" s="2">
        <v>1</v>
      </c>
      <c r="E29" s="2">
        <v>5</v>
      </c>
      <c r="F29" s="2">
        <v>9</v>
      </c>
      <c r="G29" s="2">
        <v>26</v>
      </c>
      <c r="H29" s="2" t="s">
        <v>137</v>
      </c>
    </row>
    <row r="30" spans="1:8" x14ac:dyDescent="0.25">
      <c r="A30" s="2">
        <v>29</v>
      </c>
      <c r="B30" s="2" t="s">
        <v>19</v>
      </c>
      <c r="C30" s="2">
        <v>3</v>
      </c>
      <c r="D30" s="2">
        <v>1</v>
      </c>
      <c r="E30" s="2">
        <v>3</v>
      </c>
      <c r="F30" s="2">
        <v>7</v>
      </c>
      <c r="G30" s="2">
        <v>33</v>
      </c>
      <c r="H30" s="2" t="s">
        <v>138</v>
      </c>
    </row>
    <row r="31" spans="1:8" x14ac:dyDescent="0.25">
      <c r="A31" s="2">
        <v>30</v>
      </c>
      <c r="B31" s="2" t="s">
        <v>13</v>
      </c>
      <c r="C31" s="2">
        <v>3</v>
      </c>
      <c r="D31" s="2">
        <v>1</v>
      </c>
      <c r="E31" s="2">
        <v>2</v>
      </c>
      <c r="F31" s="2">
        <v>6</v>
      </c>
      <c r="G31" s="2">
        <v>39</v>
      </c>
      <c r="H31" s="2" t="s">
        <v>139</v>
      </c>
    </row>
    <row r="32" spans="1:8" x14ac:dyDescent="0.25">
      <c r="A32" s="2">
        <v>31</v>
      </c>
      <c r="B32" s="2" t="s">
        <v>30</v>
      </c>
      <c r="C32" s="2">
        <v>3</v>
      </c>
      <c r="D32" s="2">
        <v>1</v>
      </c>
      <c r="E32" s="2">
        <v>1</v>
      </c>
      <c r="F32" s="2">
        <v>5</v>
      </c>
      <c r="G32" s="2">
        <v>42</v>
      </c>
      <c r="H32" s="2" t="s">
        <v>140</v>
      </c>
    </row>
    <row r="33" spans="1:8" x14ac:dyDescent="0.25">
      <c r="A33" s="2">
        <v>32</v>
      </c>
      <c r="B33" s="2" t="s">
        <v>85</v>
      </c>
      <c r="C33" s="2">
        <v>3</v>
      </c>
      <c r="D33" s="2">
        <v>0</v>
      </c>
      <c r="E33" s="2">
        <v>2</v>
      </c>
      <c r="F33" s="2">
        <v>5</v>
      </c>
      <c r="G33" s="2">
        <v>42</v>
      </c>
      <c r="H33" s="2" t="s">
        <v>141</v>
      </c>
    </row>
    <row r="34" spans="1:8" x14ac:dyDescent="0.25">
      <c r="A34" s="2">
        <v>33</v>
      </c>
      <c r="B34" s="2" t="s">
        <v>86</v>
      </c>
      <c r="C34" s="2">
        <v>2</v>
      </c>
      <c r="D34" s="2">
        <v>5</v>
      </c>
      <c r="E34" s="2">
        <v>1</v>
      </c>
      <c r="F34" s="2">
        <v>8</v>
      </c>
      <c r="G34" s="2">
        <v>29</v>
      </c>
      <c r="H34" s="2" t="s">
        <v>142</v>
      </c>
    </row>
    <row r="35" spans="1:8" x14ac:dyDescent="0.25">
      <c r="A35" s="2">
        <v>34</v>
      </c>
      <c r="B35" s="2" t="s">
        <v>24</v>
      </c>
      <c r="C35" s="2">
        <v>2</v>
      </c>
      <c r="D35" s="2">
        <v>4</v>
      </c>
      <c r="E35" s="2">
        <v>6</v>
      </c>
      <c r="F35" s="2">
        <v>12</v>
      </c>
      <c r="G35" s="2">
        <v>22</v>
      </c>
      <c r="H35" s="2" t="s">
        <v>143</v>
      </c>
    </row>
    <row r="36" spans="1:8" x14ac:dyDescent="0.25">
      <c r="A36" s="2">
        <v>35</v>
      </c>
      <c r="B36" s="2" t="s">
        <v>27</v>
      </c>
      <c r="C36" s="2">
        <v>2</v>
      </c>
      <c r="D36" s="2">
        <v>2</v>
      </c>
      <c r="E36" s="2">
        <v>9</v>
      </c>
      <c r="F36" s="2">
        <v>13</v>
      </c>
      <c r="G36" s="2">
        <v>20</v>
      </c>
      <c r="H36" s="2" t="s">
        <v>144</v>
      </c>
    </row>
    <row r="37" spans="1:8" x14ac:dyDescent="0.25">
      <c r="A37" s="2">
        <v>36</v>
      </c>
      <c r="B37" s="2" t="s">
        <v>87</v>
      </c>
      <c r="C37" s="2">
        <v>2</v>
      </c>
      <c r="D37" s="2">
        <v>1</v>
      </c>
      <c r="E37" s="2">
        <v>1</v>
      </c>
      <c r="F37" s="2">
        <v>4</v>
      </c>
      <c r="G37" s="2">
        <v>47</v>
      </c>
      <c r="H37" s="2" t="s">
        <v>145</v>
      </c>
    </row>
    <row r="38" spans="1:8" x14ac:dyDescent="0.25">
      <c r="A38" s="2">
        <v>36</v>
      </c>
      <c r="B38" s="2" t="s">
        <v>41</v>
      </c>
      <c r="C38" s="2">
        <v>2</v>
      </c>
      <c r="D38" s="2">
        <v>1</v>
      </c>
      <c r="E38" s="2">
        <v>1</v>
      </c>
      <c r="F38" s="2">
        <v>4</v>
      </c>
      <c r="G38" s="2">
        <v>47</v>
      </c>
      <c r="H38" s="2" t="s">
        <v>146</v>
      </c>
    </row>
    <row r="39" spans="1:8" x14ac:dyDescent="0.25">
      <c r="A39" s="2">
        <v>38</v>
      </c>
      <c r="B39" s="2" t="s">
        <v>31</v>
      </c>
      <c r="C39" s="2">
        <v>2</v>
      </c>
      <c r="D39" s="2">
        <v>1</v>
      </c>
      <c r="E39" s="2">
        <v>0</v>
      </c>
      <c r="F39" s="2">
        <v>3</v>
      </c>
      <c r="G39" s="2">
        <v>60</v>
      </c>
      <c r="H39" s="2" t="s">
        <v>147</v>
      </c>
    </row>
    <row r="40" spans="1:8" x14ac:dyDescent="0.25">
      <c r="A40" s="2">
        <v>39</v>
      </c>
      <c r="B40" s="2" t="s">
        <v>35</v>
      </c>
      <c r="C40" s="2">
        <v>2</v>
      </c>
      <c r="D40" s="2">
        <v>0</v>
      </c>
      <c r="E40" s="2">
        <v>2</v>
      </c>
      <c r="F40" s="2">
        <v>4</v>
      </c>
      <c r="G40" s="2">
        <v>47</v>
      </c>
      <c r="H40" s="2" t="s">
        <v>148</v>
      </c>
    </row>
    <row r="41" spans="1:8" x14ac:dyDescent="0.25">
      <c r="A41" s="2">
        <v>39</v>
      </c>
      <c r="B41" s="2" t="s">
        <v>36</v>
      </c>
      <c r="C41" s="2">
        <v>2</v>
      </c>
      <c r="D41" s="2">
        <v>0</v>
      </c>
      <c r="E41" s="2">
        <v>2</v>
      </c>
      <c r="F41" s="2">
        <v>4</v>
      </c>
      <c r="G41" s="2">
        <v>47</v>
      </c>
      <c r="H41" s="2" t="s">
        <v>149</v>
      </c>
    </row>
    <row r="42" spans="1:8" x14ac:dyDescent="0.25">
      <c r="A42" s="2">
        <v>41</v>
      </c>
      <c r="B42" s="2" t="s">
        <v>88</v>
      </c>
      <c r="C42" s="2">
        <v>2</v>
      </c>
      <c r="D42" s="2">
        <v>0</v>
      </c>
      <c r="E42" s="2">
        <v>1</v>
      </c>
      <c r="F42" s="2">
        <v>3</v>
      </c>
      <c r="G42" s="2">
        <v>60</v>
      </c>
      <c r="H42" s="2" t="s">
        <v>150</v>
      </c>
    </row>
    <row r="43" spans="1:8" x14ac:dyDescent="0.25">
      <c r="A43" s="2">
        <v>42</v>
      </c>
      <c r="B43" s="2" t="s">
        <v>42</v>
      </c>
      <c r="C43" s="2">
        <v>2</v>
      </c>
      <c r="D43" s="2">
        <v>0</v>
      </c>
      <c r="E43" s="2">
        <v>0</v>
      </c>
      <c r="F43" s="2">
        <v>2</v>
      </c>
      <c r="G43" s="2">
        <v>66</v>
      </c>
      <c r="H43" s="2" t="s">
        <v>151</v>
      </c>
    </row>
    <row r="44" spans="1:8" x14ac:dyDescent="0.25">
      <c r="A44" s="2">
        <v>42</v>
      </c>
      <c r="B44" s="2" t="s">
        <v>20</v>
      </c>
      <c r="C44" s="2">
        <v>2</v>
      </c>
      <c r="D44" s="2">
        <v>0</v>
      </c>
      <c r="E44" s="2">
        <v>0</v>
      </c>
      <c r="F44" s="2">
        <v>2</v>
      </c>
      <c r="G44" s="2">
        <v>66</v>
      </c>
      <c r="H44" s="2" t="s">
        <v>152</v>
      </c>
    </row>
    <row r="45" spans="1:8" x14ac:dyDescent="0.25">
      <c r="A45" s="2">
        <v>44</v>
      </c>
      <c r="B45" s="2" t="s">
        <v>47</v>
      </c>
      <c r="C45" s="2">
        <v>1</v>
      </c>
      <c r="D45" s="2">
        <v>6</v>
      </c>
      <c r="E45" s="2">
        <v>12</v>
      </c>
      <c r="F45" s="2">
        <v>19</v>
      </c>
      <c r="G45" s="2">
        <v>16</v>
      </c>
      <c r="H45" s="2" t="s">
        <v>153</v>
      </c>
    </row>
    <row r="46" spans="1:8" x14ac:dyDescent="0.25">
      <c r="A46" s="2">
        <v>45</v>
      </c>
      <c r="B46" s="2" t="s">
        <v>50</v>
      </c>
      <c r="C46" s="2">
        <v>1</v>
      </c>
      <c r="D46" s="2">
        <v>3</v>
      </c>
      <c r="E46" s="2">
        <v>3</v>
      </c>
      <c r="F46" s="2">
        <v>7</v>
      </c>
      <c r="G46" s="2">
        <v>33</v>
      </c>
      <c r="H46" s="2" t="s">
        <v>154</v>
      </c>
    </row>
    <row r="47" spans="1:8" x14ac:dyDescent="0.25">
      <c r="A47" s="2">
        <v>46</v>
      </c>
      <c r="B47" s="2" t="s">
        <v>32</v>
      </c>
      <c r="C47" s="2">
        <v>1</v>
      </c>
      <c r="D47" s="2">
        <v>3</v>
      </c>
      <c r="E47" s="2">
        <v>0</v>
      </c>
      <c r="F47" s="2">
        <v>4</v>
      </c>
      <c r="G47" s="2">
        <v>47</v>
      </c>
      <c r="H47" s="2" t="s">
        <v>155</v>
      </c>
    </row>
    <row r="48" spans="1:8" x14ac:dyDescent="0.25">
      <c r="A48" s="2">
        <v>46</v>
      </c>
      <c r="B48" s="2" t="s">
        <v>43</v>
      </c>
      <c r="C48" s="2">
        <v>1</v>
      </c>
      <c r="D48" s="2">
        <v>3</v>
      </c>
      <c r="E48" s="2">
        <v>0</v>
      </c>
      <c r="F48" s="2">
        <v>4</v>
      </c>
      <c r="G48" s="2">
        <v>47</v>
      </c>
      <c r="H48" s="2" t="s">
        <v>156</v>
      </c>
    </row>
    <row r="49" spans="1:8" x14ac:dyDescent="0.25">
      <c r="A49" s="2">
        <v>48</v>
      </c>
      <c r="B49" s="2" t="s">
        <v>52</v>
      </c>
      <c r="C49" s="2">
        <v>1</v>
      </c>
      <c r="D49" s="2">
        <v>2</v>
      </c>
      <c r="E49" s="2">
        <v>4</v>
      </c>
      <c r="F49" s="2">
        <v>7</v>
      </c>
      <c r="G49" s="2">
        <v>33</v>
      </c>
      <c r="H49" s="2" t="s">
        <v>157</v>
      </c>
    </row>
    <row r="50" spans="1:8" x14ac:dyDescent="0.25">
      <c r="A50" s="2">
        <v>49</v>
      </c>
      <c r="B50" s="2" t="s">
        <v>49</v>
      </c>
      <c r="C50" s="2">
        <v>1</v>
      </c>
      <c r="D50" s="2">
        <v>2</v>
      </c>
      <c r="E50" s="2">
        <v>3</v>
      </c>
      <c r="F50" s="2">
        <v>6</v>
      </c>
      <c r="G50" s="2">
        <v>39</v>
      </c>
      <c r="H50" s="2" t="s">
        <v>158</v>
      </c>
    </row>
    <row r="51" spans="1:8" x14ac:dyDescent="0.25">
      <c r="A51" s="2">
        <v>50</v>
      </c>
      <c r="B51" s="2" t="s">
        <v>33</v>
      </c>
      <c r="C51" s="2">
        <v>1</v>
      </c>
      <c r="D51" s="2">
        <v>2</v>
      </c>
      <c r="E51" s="2">
        <v>1</v>
      </c>
      <c r="F51" s="2">
        <v>4</v>
      </c>
      <c r="G51" s="2">
        <v>47</v>
      </c>
      <c r="H51" s="2" t="s">
        <v>159</v>
      </c>
    </row>
    <row r="52" spans="1:8" x14ac:dyDescent="0.25">
      <c r="A52" s="2">
        <v>50</v>
      </c>
      <c r="B52" s="2" t="s">
        <v>44</v>
      </c>
      <c r="C52" s="2">
        <v>1</v>
      </c>
      <c r="D52" s="2">
        <v>2</v>
      </c>
      <c r="E52" s="2">
        <v>1</v>
      </c>
      <c r="F52" s="2">
        <v>4</v>
      </c>
      <c r="G52" s="2">
        <v>47</v>
      </c>
      <c r="H52" s="2" t="s">
        <v>160</v>
      </c>
    </row>
    <row r="53" spans="1:8" x14ac:dyDescent="0.25">
      <c r="A53" s="2">
        <v>52</v>
      </c>
      <c r="B53" s="2" t="s">
        <v>23</v>
      </c>
      <c r="C53" s="2">
        <v>1</v>
      </c>
      <c r="D53" s="2">
        <v>2</v>
      </c>
      <c r="E53" s="2">
        <v>0</v>
      </c>
      <c r="F53" s="2">
        <v>3</v>
      </c>
      <c r="G53" s="2">
        <v>60</v>
      </c>
      <c r="H53" s="2" t="s">
        <v>161</v>
      </c>
    </row>
    <row r="54" spans="1:8" x14ac:dyDescent="0.25">
      <c r="A54" s="2">
        <v>53</v>
      </c>
      <c r="B54" s="2" t="s">
        <v>28</v>
      </c>
      <c r="C54" s="2">
        <v>1</v>
      </c>
      <c r="D54" s="2">
        <v>1</v>
      </c>
      <c r="E54" s="2">
        <v>5</v>
      </c>
      <c r="F54" s="2">
        <v>7</v>
      </c>
      <c r="G54" s="2">
        <v>33</v>
      </c>
      <c r="H54" s="2" t="s">
        <v>162</v>
      </c>
    </row>
    <row r="55" spans="1:8" x14ac:dyDescent="0.25">
      <c r="A55" s="2">
        <v>54</v>
      </c>
      <c r="B55" s="2" t="s">
        <v>34</v>
      </c>
      <c r="C55" s="2">
        <v>1</v>
      </c>
      <c r="D55" s="2">
        <v>1</v>
      </c>
      <c r="E55" s="2">
        <v>4</v>
      </c>
      <c r="F55" s="2">
        <v>6</v>
      </c>
      <c r="G55" s="2">
        <v>39</v>
      </c>
      <c r="H55" s="2" t="s">
        <v>163</v>
      </c>
    </row>
    <row r="56" spans="1:8" x14ac:dyDescent="0.25">
      <c r="A56" s="2">
        <v>55</v>
      </c>
      <c r="B56" s="2" t="s">
        <v>37</v>
      </c>
      <c r="C56" s="2">
        <v>1</v>
      </c>
      <c r="D56" s="2">
        <v>1</v>
      </c>
      <c r="E56" s="2">
        <v>3</v>
      </c>
      <c r="F56" s="2">
        <v>5</v>
      </c>
      <c r="G56" s="2">
        <v>42</v>
      </c>
      <c r="H56" s="2" t="s">
        <v>164</v>
      </c>
    </row>
    <row r="57" spans="1:8" x14ac:dyDescent="0.25">
      <c r="A57" s="2">
        <v>56</v>
      </c>
      <c r="B57" s="2" t="s">
        <v>64</v>
      </c>
      <c r="C57" s="2">
        <v>1</v>
      </c>
      <c r="D57" s="2">
        <v>1</v>
      </c>
      <c r="E57" s="2">
        <v>2</v>
      </c>
      <c r="F57" s="2">
        <v>4</v>
      </c>
      <c r="G57" s="2">
        <v>47</v>
      </c>
      <c r="H57" s="2" t="s">
        <v>165</v>
      </c>
    </row>
    <row r="58" spans="1:8" x14ac:dyDescent="0.25">
      <c r="A58" s="2">
        <v>56</v>
      </c>
      <c r="B58" s="2" t="s">
        <v>58</v>
      </c>
      <c r="C58" s="2">
        <v>1</v>
      </c>
      <c r="D58" s="2">
        <v>1</v>
      </c>
      <c r="E58" s="2">
        <v>2</v>
      </c>
      <c r="F58" s="2">
        <v>4</v>
      </c>
      <c r="G58" s="2">
        <v>47</v>
      </c>
      <c r="H58" s="2" t="s">
        <v>166</v>
      </c>
    </row>
    <row r="59" spans="1:8" x14ac:dyDescent="0.25">
      <c r="A59" s="2">
        <v>58</v>
      </c>
      <c r="B59" s="2" t="s">
        <v>89</v>
      </c>
      <c r="C59" s="2">
        <v>1</v>
      </c>
      <c r="D59" s="2">
        <v>1</v>
      </c>
      <c r="E59" s="2">
        <v>0</v>
      </c>
      <c r="F59" s="2">
        <v>2</v>
      </c>
      <c r="G59" s="2">
        <v>66</v>
      </c>
      <c r="H59" s="2" t="s">
        <v>167</v>
      </c>
    </row>
    <row r="60" spans="1:8" x14ac:dyDescent="0.25">
      <c r="A60" s="2">
        <v>59</v>
      </c>
      <c r="B60" s="2" t="s">
        <v>38</v>
      </c>
      <c r="C60" s="2">
        <v>1</v>
      </c>
      <c r="D60" s="2">
        <v>0</v>
      </c>
      <c r="E60" s="2">
        <v>1</v>
      </c>
      <c r="F60" s="2">
        <v>2</v>
      </c>
      <c r="G60" s="2">
        <v>66</v>
      </c>
      <c r="H60" s="2" t="s">
        <v>168</v>
      </c>
    </row>
    <row r="61" spans="1:8" x14ac:dyDescent="0.25">
      <c r="A61" s="2">
        <v>59</v>
      </c>
      <c r="B61" s="2" t="s">
        <v>69</v>
      </c>
      <c r="C61" s="2">
        <v>1</v>
      </c>
      <c r="D61" s="2">
        <v>0</v>
      </c>
      <c r="E61" s="2">
        <v>1</v>
      </c>
      <c r="F61" s="2">
        <v>2</v>
      </c>
      <c r="G61" s="2">
        <v>66</v>
      </c>
      <c r="H61" s="2" t="s">
        <v>169</v>
      </c>
    </row>
    <row r="62" spans="1:8" x14ac:dyDescent="0.25">
      <c r="A62" s="2">
        <v>59</v>
      </c>
      <c r="B62" s="2" t="s">
        <v>90</v>
      </c>
      <c r="C62" s="2">
        <v>1</v>
      </c>
      <c r="D62" s="2">
        <v>0</v>
      </c>
      <c r="E62" s="2">
        <v>1</v>
      </c>
      <c r="F62" s="2">
        <v>2</v>
      </c>
      <c r="G62" s="2">
        <v>66</v>
      </c>
      <c r="H62" s="2" t="s">
        <v>170</v>
      </c>
    </row>
    <row r="63" spans="1:8" x14ac:dyDescent="0.25">
      <c r="A63" s="2">
        <v>59</v>
      </c>
      <c r="B63" s="2" t="s">
        <v>39</v>
      </c>
      <c r="C63" s="2">
        <v>1</v>
      </c>
      <c r="D63" s="2">
        <v>0</v>
      </c>
      <c r="E63" s="2">
        <v>1</v>
      </c>
      <c r="F63" s="2">
        <v>2</v>
      </c>
      <c r="G63" s="2">
        <v>66</v>
      </c>
      <c r="H63" s="2" t="s">
        <v>171</v>
      </c>
    </row>
    <row r="64" spans="1:8" x14ac:dyDescent="0.25">
      <c r="A64" s="2">
        <v>63</v>
      </c>
      <c r="B64" s="2" t="s">
        <v>45</v>
      </c>
      <c r="C64" s="2">
        <v>1</v>
      </c>
      <c r="D64" s="2">
        <v>0</v>
      </c>
      <c r="E64" s="2">
        <v>0</v>
      </c>
      <c r="F64" s="2">
        <v>1</v>
      </c>
      <c r="G64" s="2">
        <v>77</v>
      </c>
      <c r="H64" s="2" t="s">
        <v>172</v>
      </c>
    </row>
    <row r="65" spans="1:8" x14ac:dyDescent="0.25">
      <c r="A65" s="2">
        <v>63</v>
      </c>
      <c r="B65" s="2" t="s">
        <v>91</v>
      </c>
      <c r="C65" s="2">
        <v>1</v>
      </c>
      <c r="D65" s="2">
        <v>0</v>
      </c>
      <c r="E65" s="2">
        <v>0</v>
      </c>
      <c r="F65" s="2">
        <v>1</v>
      </c>
      <c r="G65" s="2">
        <v>77</v>
      </c>
      <c r="H65" s="2" t="s">
        <v>173</v>
      </c>
    </row>
    <row r="66" spans="1:8" x14ac:dyDescent="0.25">
      <c r="A66" s="2">
        <v>63</v>
      </c>
      <c r="B66" s="2" t="s">
        <v>46</v>
      </c>
      <c r="C66" s="2">
        <v>1</v>
      </c>
      <c r="D66" s="2">
        <v>0</v>
      </c>
      <c r="E66" s="2">
        <v>0</v>
      </c>
      <c r="F66" s="2">
        <v>1</v>
      </c>
      <c r="G66" s="2">
        <v>77</v>
      </c>
      <c r="H66" s="2" t="s">
        <v>174</v>
      </c>
    </row>
    <row r="67" spans="1:8" x14ac:dyDescent="0.25">
      <c r="A67" s="2">
        <v>66</v>
      </c>
      <c r="B67" s="2" t="s">
        <v>51</v>
      </c>
      <c r="C67" s="2">
        <v>0</v>
      </c>
      <c r="D67" s="2">
        <v>4</v>
      </c>
      <c r="E67" s="2">
        <v>1</v>
      </c>
      <c r="F67" s="2">
        <v>5</v>
      </c>
      <c r="G67" s="2">
        <v>42</v>
      </c>
      <c r="H67" s="2" t="s">
        <v>175</v>
      </c>
    </row>
    <row r="68" spans="1:8" x14ac:dyDescent="0.25">
      <c r="A68" s="2">
        <v>67</v>
      </c>
      <c r="B68" s="2" t="s">
        <v>53</v>
      </c>
      <c r="C68" s="2">
        <v>0</v>
      </c>
      <c r="D68" s="2">
        <v>3</v>
      </c>
      <c r="E68" s="2">
        <v>4</v>
      </c>
      <c r="F68" s="2">
        <v>7</v>
      </c>
      <c r="G68" s="2">
        <v>33</v>
      </c>
      <c r="H68" s="2" t="s">
        <v>176</v>
      </c>
    </row>
    <row r="69" spans="1:8" x14ac:dyDescent="0.25">
      <c r="A69" s="2">
        <v>68</v>
      </c>
      <c r="B69" s="2" t="s">
        <v>177</v>
      </c>
      <c r="C69" s="2">
        <v>0</v>
      </c>
      <c r="D69" s="2">
        <v>3</v>
      </c>
      <c r="E69" s="2">
        <v>2</v>
      </c>
      <c r="F69" s="2">
        <v>5</v>
      </c>
      <c r="G69" s="2">
        <v>42</v>
      </c>
      <c r="H69" s="2" t="s">
        <v>178</v>
      </c>
    </row>
    <row r="70" spans="1:8" x14ac:dyDescent="0.25">
      <c r="A70" s="2">
        <v>69</v>
      </c>
      <c r="B70" s="2" t="s">
        <v>92</v>
      </c>
      <c r="C70" s="2">
        <v>0</v>
      </c>
      <c r="D70" s="2">
        <v>2</v>
      </c>
      <c r="E70" s="2">
        <v>2</v>
      </c>
      <c r="F70" s="2">
        <v>4</v>
      </c>
      <c r="G70" s="2">
        <v>47</v>
      </c>
      <c r="H70" s="2" t="s">
        <v>179</v>
      </c>
    </row>
    <row r="71" spans="1:8" x14ac:dyDescent="0.25">
      <c r="A71" s="2">
        <v>70</v>
      </c>
      <c r="B71" s="2" t="s">
        <v>56</v>
      </c>
      <c r="C71" s="2">
        <v>0</v>
      </c>
      <c r="D71" s="2">
        <v>2</v>
      </c>
      <c r="E71" s="2">
        <v>1</v>
      </c>
      <c r="F71" s="2">
        <v>3</v>
      </c>
      <c r="G71" s="2">
        <v>60</v>
      </c>
      <c r="H71" s="2" t="s">
        <v>180</v>
      </c>
    </row>
    <row r="72" spans="1:8" x14ac:dyDescent="0.25">
      <c r="A72" s="2">
        <v>71</v>
      </c>
      <c r="B72" s="2" t="s">
        <v>65</v>
      </c>
      <c r="C72" s="2">
        <v>0</v>
      </c>
      <c r="D72" s="2">
        <v>1</v>
      </c>
      <c r="E72" s="2">
        <v>3</v>
      </c>
      <c r="F72" s="2">
        <v>4</v>
      </c>
      <c r="G72" s="2">
        <v>47</v>
      </c>
      <c r="H72" s="2" t="s">
        <v>181</v>
      </c>
    </row>
    <row r="73" spans="1:8" x14ac:dyDescent="0.25">
      <c r="A73" s="2">
        <v>72</v>
      </c>
      <c r="B73" s="2" t="s">
        <v>59</v>
      </c>
      <c r="C73" s="2">
        <v>0</v>
      </c>
      <c r="D73" s="2">
        <v>1</v>
      </c>
      <c r="E73" s="2">
        <v>2</v>
      </c>
      <c r="F73" s="2">
        <v>3</v>
      </c>
      <c r="G73" s="2">
        <v>60</v>
      </c>
      <c r="H73" s="2" t="s">
        <v>182</v>
      </c>
    </row>
    <row r="74" spans="1:8" x14ac:dyDescent="0.25">
      <c r="A74" s="2">
        <v>72</v>
      </c>
      <c r="B74" s="2" t="s">
        <v>70</v>
      </c>
      <c r="C74" s="2">
        <v>0</v>
      </c>
      <c r="D74" s="2">
        <v>1</v>
      </c>
      <c r="E74" s="2">
        <v>2</v>
      </c>
      <c r="F74" s="2">
        <v>3</v>
      </c>
      <c r="G74" s="2">
        <v>60</v>
      </c>
      <c r="H74" s="2" t="s">
        <v>183</v>
      </c>
    </row>
    <row r="75" spans="1:8" x14ac:dyDescent="0.25">
      <c r="A75" s="2">
        <v>74</v>
      </c>
      <c r="B75" s="2" t="s">
        <v>93</v>
      </c>
      <c r="C75" s="2">
        <v>0</v>
      </c>
      <c r="D75" s="2">
        <v>1</v>
      </c>
      <c r="E75" s="2">
        <v>1</v>
      </c>
      <c r="F75" s="2">
        <v>2</v>
      </c>
      <c r="G75" s="2">
        <v>66</v>
      </c>
      <c r="H75" s="2" t="s">
        <v>184</v>
      </c>
    </row>
    <row r="76" spans="1:8" x14ac:dyDescent="0.25">
      <c r="A76" s="2">
        <v>74</v>
      </c>
      <c r="B76" s="2" t="s">
        <v>94</v>
      </c>
      <c r="C76" s="2">
        <v>0</v>
      </c>
      <c r="D76" s="2">
        <v>1</v>
      </c>
      <c r="E76" s="2">
        <v>1</v>
      </c>
      <c r="F76" s="2">
        <v>2</v>
      </c>
      <c r="G76" s="2">
        <v>66</v>
      </c>
      <c r="H76" s="2" t="s">
        <v>185</v>
      </c>
    </row>
    <row r="77" spans="1:8" x14ac:dyDescent="0.25">
      <c r="A77" s="2">
        <v>74</v>
      </c>
      <c r="B77" s="2" t="s">
        <v>57</v>
      </c>
      <c r="C77" s="2">
        <v>0</v>
      </c>
      <c r="D77" s="2">
        <v>1</v>
      </c>
      <c r="E77" s="2">
        <v>1</v>
      </c>
      <c r="F77" s="2">
        <v>2</v>
      </c>
      <c r="G77" s="2">
        <v>66</v>
      </c>
      <c r="H77" s="2" t="s">
        <v>186</v>
      </c>
    </row>
    <row r="78" spans="1:8" x14ac:dyDescent="0.25">
      <c r="A78" s="2">
        <v>77</v>
      </c>
      <c r="B78" s="2" t="s">
        <v>60</v>
      </c>
      <c r="C78" s="2">
        <v>0</v>
      </c>
      <c r="D78" s="2">
        <v>1</v>
      </c>
      <c r="E78" s="2">
        <v>0</v>
      </c>
      <c r="F78" s="2">
        <v>1</v>
      </c>
      <c r="G78" s="2">
        <v>77</v>
      </c>
      <c r="H78" s="2" t="s">
        <v>187</v>
      </c>
    </row>
    <row r="79" spans="1:8" x14ac:dyDescent="0.25">
      <c r="A79" s="2">
        <v>77</v>
      </c>
      <c r="B79" s="2" t="s">
        <v>95</v>
      </c>
      <c r="C79" s="2">
        <v>0</v>
      </c>
      <c r="D79" s="2">
        <v>1</v>
      </c>
      <c r="E79" s="2">
        <v>0</v>
      </c>
      <c r="F79" s="2">
        <v>1</v>
      </c>
      <c r="G79" s="2">
        <v>77</v>
      </c>
      <c r="H79" s="2" t="s">
        <v>188</v>
      </c>
    </row>
    <row r="80" spans="1:8" x14ac:dyDescent="0.25">
      <c r="A80" s="2">
        <v>77</v>
      </c>
      <c r="B80" s="2" t="s">
        <v>61</v>
      </c>
      <c r="C80" s="2">
        <v>0</v>
      </c>
      <c r="D80" s="2">
        <v>1</v>
      </c>
      <c r="E80" s="2">
        <v>0</v>
      </c>
      <c r="F80" s="2">
        <v>1</v>
      </c>
      <c r="G80" s="2">
        <v>77</v>
      </c>
      <c r="H80" s="2" t="s">
        <v>189</v>
      </c>
    </row>
    <row r="81" spans="1:8" x14ac:dyDescent="0.25">
      <c r="A81" s="2">
        <v>77</v>
      </c>
      <c r="B81" s="2" t="s">
        <v>96</v>
      </c>
      <c r="C81" s="2">
        <v>0</v>
      </c>
      <c r="D81" s="2">
        <v>1</v>
      </c>
      <c r="E81" s="2">
        <v>0</v>
      </c>
      <c r="F81" s="2">
        <v>1</v>
      </c>
      <c r="G81" s="2">
        <v>77</v>
      </c>
      <c r="H81" s="2" t="s">
        <v>190</v>
      </c>
    </row>
    <row r="82" spans="1:8" x14ac:dyDescent="0.25">
      <c r="A82" s="2">
        <v>77</v>
      </c>
      <c r="B82" s="2" t="s">
        <v>62</v>
      </c>
      <c r="C82" s="2">
        <v>0</v>
      </c>
      <c r="D82" s="2">
        <v>1</v>
      </c>
      <c r="E82" s="2">
        <v>0</v>
      </c>
      <c r="F82" s="2">
        <v>1</v>
      </c>
      <c r="G82" s="2">
        <v>77</v>
      </c>
      <c r="H82" s="2" t="s">
        <v>191</v>
      </c>
    </row>
    <row r="83" spans="1:8" x14ac:dyDescent="0.25">
      <c r="A83" s="2">
        <v>77</v>
      </c>
      <c r="B83" s="2" t="s">
        <v>63</v>
      </c>
      <c r="C83" s="2">
        <v>0</v>
      </c>
      <c r="D83" s="2">
        <v>1</v>
      </c>
      <c r="E83" s="2">
        <v>0</v>
      </c>
      <c r="F83" s="2">
        <v>1</v>
      </c>
      <c r="G83" s="2">
        <v>77</v>
      </c>
      <c r="H83" s="2" t="s">
        <v>192</v>
      </c>
    </row>
    <row r="84" spans="1:8" x14ac:dyDescent="0.25">
      <c r="A84" s="2">
        <v>83</v>
      </c>
      <c r="B84" s="2" t="s">
        <v>66</v>
      </c>
      <c r="C84" s="2">
        <v>0</v>
      </c>
      <c r="D84" s="2">
        <v>0</v>
      </c>
      <c r="E84" s="2">
        <v>8</v>
      </c>
      <c r="F84" s="2">
        <v>8</v>
      </c>
      <c r="G84" s="2">
        <v>29</v>
      </c>
      <c r="H84" s="2" t="s">
        <v>193</v>
      </c>
    </row>
    <row r="85" spans="1:8" x14ac:dyDescent="0.25">
      <c r="A85" s="2">
        <v>84</v>
      </c>
      <c r="B85" s="2" t="s">
        <v>67</v>
      </c>
      <c r="C85" s="2">
        <v>0</v>
      </c>
      <c r="D85" s="2">
        <v>0</v>
      </c>
      <c r="E85" s="2">
        <v>4</v>
      </c>
      <c r="F85" s="2">
        <v>4</v>
      </c>
      <c r="G85" s="2">
        <v>47</v>
      </c>
      <c r="H85" s="2" t="s">
        <v>194</v>
      </c>
    </row>
    <row r="86" spans="1:8" x14ac:dyDescent="0.25">
      <c r="A86" s="2">
        <v>85</v>
      </c>
      <c r="B86" s="2" t="s">
        <v>71</v>
      </c>
      <c r="C86" s="2">
        <v>0</v>
      </c>
      <c r="D86" s="2">
        <v>0</v>
      </c>
      <c r="E86" s="2">
        <v>2</v>
      </c>
      <c r="F86" s="2">
        <v>2</v>
      </c>
      <c r="G86" s="2">
        <v>66</v>
      </c>
      <c r="H86" s="2" t="s">
        <v>195</v>
      </c>
    </row>
    <row r="87" spans="1:8" x14ac:dyDescent="0.25">
      <c r="A87" s="2">
        <v>86</v>
      </c>
      <c r="B87" s="2" t="s">
        <v>97</v>
      </c>
      <c r="C87" s="2">
        <v>0</v>
      </c>
      <c r="D87" s="2">
        <v>0</v>
      </c>
      <c r="E87" s="2">
        <v>1</v>
      </c>
      <c r="F87" s="2">
        <v>1</v>
      </c>
      <c r="G87" s="2">
        <v>77</v>
      </c>
      <c r="H87" s="2" t="s">
        <v>196</v>
      </c>
    </row>
    <row r="88" spans="1:8" x14ac:dyDescent="0.25">
      <c r="A88" s="2">
        <v>86</v>
      </c>
      <c r="B88" s="2" t="s">
        <v>98</v>
      </c>
      <c r="C88" s="2">
        <v>0</v>
      </c>
      <c r="D88" s="2">
        <v>0</v>
      </c>
      <c r="E88" s="2">
        <v>1</v>
      </c>
      <c r="F88" s="2">
        <v>1</v>
      </c>
      <c r="G88" s="2">
        <v>77</v>
      </c>
      <c r="H88" s="2" t="s">
        <v>197</v>
      </c>
    </row>
    <row r="89" spans="1:8" x14ac:dyDescent="0.25">
      <c r="A89" s="2">
        <v>86</v>
      </c>
      <c r="B89" s="2" t="s">
        <v>72</v>
      </c>
      <c r="C89" s="2">
        <v>0</v>
      </c>
      <c r="D89" s="2">
        <v>0</v>
      </c>
      <c r="E89" s="2">
        <v>1</v>
      </c>
      <c r="F89" s="2">
        <v>1</v>
      </c>
      <c r="G89" s="2">
        <v>77</v>
      </c>
      <c r="H89" s="2" t="s">
        <v>198</v>
      </c>
    </row>
    <row r="90" spans="1:8" x14ac:dyDescent="0.25">
      <c r="A90" s="2">
        <v>86</v>
      </c>
      <c r="B90" s="2" t="s">
        <v>99</v>
      </c>
      <c r="C90" s="2">
        <v>0</v>
      </c>
      <c r="D90" s="2">
        <v>0</v>
      </c>
      <c r="E90" s="2">
        <v>1</v>
      </c>
      <c r="F90" s="2">
        <v>1</v>
      </c>
      <c r="G90" s="2">
        <v>77</v>
      </c>
      <c r="H90" s="2" t="s">
        <v>199</v>
      </c>
    </row>
    <row r="91" spans="1:8" x14ac:dyDescent="0.25">
      <c r="A91" s="2">
        <v>86</v>
      </c>
      <c r="B91" s="2" t="s">
        <v>100</v>
      </c>
      <c r="C91" s="2">
        <v>0</v>
      </c>
      <c r="D91" s="2">
        <v>0</v>
      </c>
      <c r="E91" s="2">
        <v>1</v>
      </c>
      <c r="F91" s="2">
        <v>1</v>
      </c>
      <c r="G91" s="2">
        <v>77</v>
      </c>
      <c r="H91" s="2" t="s">
        <v>200</v>
      </c>
    </row>
    <row r="92" spans="1:8" x14ac:dyDescent="0.25">
      <c r="A92" s="2">
        <v>86</v>
      </c>
      <c r="B92" s="2" t="s">
        <v>101</v>
      </c>
      <c r="C92" s="2">
        <v>0</v>
      </c>
      <c r="D92" s="2">
        <v>0</v>
      </c>
      <c r="E92" s="2">
        <v>1</v>
      </c>
      <c r="F92" s="2">
        <v>1</v>
      </c>
      <c r="G92" s="2">
        <v>77</v>
      </c>
      <c r="H92" s="2" t="s">
        <v>201</v>
      </c>
    </row>
    <row r="93" spans="1:8" x14ac:dyDescent="0.25">
      <c r="A93" s="2">
        <v>86</v>
      </c>
      <c r="B93" s="2" t="s">
        <v>202</v>
      </c>
      <c r="C93" s="2">
        <v>0</v>
      </c>
      <c r="D93" s="2">
        <v>0</v>
      </c>
      <c r="E93" s="2">
        <v>1</v>
      </c>
      <c r="F93" s="2">
        <v>1</v>
      </c>
      <c r="G93" s="2">
        <v>77</v>
      </c>
      <c r="H93" s="2" t="s">
        <v>203</v>
      </c>
    </row>
    <row r="94" spans="1:8" x14ac:dyDescent="0.25">
      <c r="A94" s="2">
        <v>86</v>
      </c>
      <c r="B94" s="2" t="s">
        <v>204</v>
      </c>
      <c r="C94" s="2">
        <v>0</v>
      </c>
      <c r="D94" s="2">
        <v>0</v>
      </c>
      <c r="E94" s="2">
        <v>1</v>
      </c>
      <c r="F94" s="2">
        <v>1</v>
      </c>
      <c r="G94" s="2">
        <v>77</v>
      </c>
      <c r="H94" s="2" t="s">
        <v>205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3"/>
  <dimension ref="A3:E98"/>
  <sheetViews>
    <sheetView workbookViewId="0">
      <selection activeCell="B5" sqref="B5:D16"/>
    </sheetView>
  </sheetViews>
  <sheetFormatPr defaultRowHeight="14.4" x14ac:dyDescent="0.3"/>
  <cols>
    <col min="1" max="1" width="25" bestFit="1" customWidth="1"/>
    <col min="2" max="2" width="19.5546875" bestFit="1" customWidth="1"/>
    <col min="3" max="3" width="5.5546875" bestFit="1" customWidth="1"/>
    <col min="4" max="4" width="7.109375" bestFit="1" customWidth="1"/>
    <col min="5" max="5" width="10.6640625" bestFit="1" customWidth="1"/>
  </cols>
  <sheetData>
    <row r="3" spans="1:5" x14ac:dyDescent="0.3">
      <c r="A3" s="4" t="s">
        <v>1280</v>
      </c>
      <c r="B3" s="4" t="s">
        <v>1281</v>
      </c>
    </row>
    <row r="4" spans="1:5" x14ac:dyDescent="0.3">
      <c r="A4" s="4" t="s">
        <v>1278</v>
      </c>
      <c r="B4" t="s">
        <v>77</v>
      </c>
      <c r="C4" t="s">
        <v>79</v>
      </c>
      <c r="D4" t="s">
        <v>80</v>
      </c>
      <c r="E4" t="s">
        <v>1279</v>
      </c>
    </row>
    <row r="5" spans="1:5" x14ac:dyDescent="0.3">
      <c r="A5" s="5" t="s">
        <v>1248</v>
      </c>
      <c r="B5" s="1">
        <v>1</v>
      </c>
      <c r="C5" s="1">
        <v>2</v>
      </c>
      <c r="D5" s="1"/>
      <c r="E5" s="1">
        <v>3</v>
      </c>
    </row>
    <row r="6" spans="1:5" x14ac:dyDescent="0.3">
      <c r="A6" s="5" t="s">
        <v>988</v>
      </c>
      <c r="B6" s="1">
        <v>7</v>
      </c>
      <c r="C6" s="1">
        <v>10</v>
      </c>
      <c r="D6" s="1">
        <v>16</v>
      </c>
      <c r="E6" s="1">
        <v>33</v>
      </c>
    </row>
    <row r="7" spans="1:5" x14ac:dyDescent="0.3">
      <c r="A7" s="5" t="s">
        <v>1240</v>
      </c>
      <c r="B7" s="1"/>
      <c r="C7" s="1">
        <v>1</v>
      </c>
      <c r="D7" s="1"/>
      <c r="E7" s="1">
        <v>1</v>
      </c>
    </row>
    <row r="8" spans="1:5" x14ac:dyDescent="0.3">
      <c r="A8" s="5" t="s">
        <v>59</v>
      </c>
      <c r="B8" s="1"/>
      <c r="C8" s="1">
        <v>1</v>
      </c>
      <c r="D8" s="1">
        <v>2</v>
      </c>
      <c r="E8" s="1">
        <v>3</v>
      </c>
    </row>
    <row r="9" spans="1:5" x14ac:dyDescent="0.3">
      <c r="A9" s="5" t="s">
        <v>1141</v>
      </c>
      <c r="B9" s="1"/>
      <c r="C9" s="1">
        <v>2</v>
      </c>
      <c r="D9" s="1">
        <v>2</v>
      </c>
      <c r="E9" s="1">
        <v>4</v>
      </c>
    </row>
    <row r="10" spans="1:5" x14ac:dyDescent="0.3">
      <c r="A10" s="5" t="s">
        <v>982</v>
      </c>
      <c r="B10" s="1">
        <v>17</v>
      </c>
      <c r="C10" s="1">
        <v>6</v>
      </c>
      <c r="D10" s="1">
        <v>21</v>
      </c>
      <c r="E10" s="1">
        <v>44</v>
      </c>
    </row>
    <row r="11" spans="1:5" x14ac:dyDescent="0.3">
      <c r="A11" s="5" t="s">
        <v>1142</v>
      </c>
      <c r="B11" s="1">
        <v>1</v>
      </c>
      <c r="C11" s="1">
        <v>1</v>
      </c>
      <c r="D11" s="1">
        <v>5</v>
      </c>
      <c r="E11" s="1">
        <v>7</v>
      </c>
    </row>
    <row r="12" spans="1:5" x14ac:dyDescent="0.3">
      <c r="A12" s="5" t="s">
        <v>1143</v>
      </c>
      <c r="B12" s="1"/>
      <c r="C12" s="1">
        <v>3</v>
      </c>
      <c r="D12" s="1">
        <v>4</v>
      </c>
      <c r="E12" s="1">
        <v>7</v>
      </c>
    </row>
    <row r="13" spans="1:5" x14ac:dyDescent="0.3">
      <c r="A13" s="5" t="s">
        <v>42</v>
      </c>
      <c r="B13" s="1">
        <v>2</v>
      </c>
      <c r="C13" s="1"/>
      <c r="D13" s="1"/>
      <c r="E13" s="1">
        <v>2</v>
      </c>
    </row>
    <row r="14" spans="1:5" x14ac:dyDescent="0.3">
      <c r="A14" s="5" t="s">
        <v>60</v>
      </c>
      <c r="B14" s="1"/>
      <c r="C14" s="1">
        <v>1</v>
      </c>
      <c r="D14" s="1"/>
      <c r="E14" s="1">
        <v>1</v>
      </c>
    </row>
    <row r="15" spans="1:5" x14ac:dyDescent="0.3">
      <c r="A15" s="5" t="s">
        <v>1145</v>
      </c>
      <c r="B15" s="1">
        <v>3</v>
      </c>
      <c r="C15" s="1">
        <v>1</v>
      </c>
      <c r="D15" s="1">
        <v>2</v>
      </c>
      <c r="E15" s="1">
        <v>6</v>
      </c>
    </row>
    <row r="16" spans="1:5" x14ac:dyDescent="0.3">
      <c r="A16" s="5" t="s">
        <v>1146</v>
      </c>
      <c r="B16" s="1">
        <v>1</v>
      </c>
      <c r="C16" s="1"/>
      <c r="D16" s="1"/>
      <c r="E16" s="1">
        <v>1</v>
      </c>
    </row>
    <row r="17" spans="1:5" x14ac:dyDescent="0.3">
      <c r="A17" s="5" t="s">
        <v>1144</v>
      </c>
      <c r="B17" s="1">
        <v>1</v>
      </c>
      <c r="C17" s="1">
        <v>3</v>
      </c>
      <c r="D17" s="1">
        <v>3</v>
      </c>
      <c r="E17" s="1">
        <v>7</v>
      </c>
    </row>
    <row r="18" spans="1:5" x14ac:dyDescent="0.3">
      <c r="A18" s="5" t="s">
        <v>97</v>
      </c>
      <c r="B18" s="1"/>
      <c r="C18" s="1"/>
      <c r="D18" s="1">
        <v>1</v>
      </c>
      <c r="E18" s="1">
        <v>1</v>
      </c>
    </row>
    <row r="19" spans="1:5" x14ac:dyDescent="0.3">
      <c r="A19" s="5" t="s">
        <v>207</v>
      </c>
      <c r="B19" s="1">
        <v>7</v>
      </c>
      <c r="C19" s="1">
        <v>6</v>
      </c>
      <c r="D19" s="1">
        <v>8</v>
      </c>
      <c r="E19" s="1">
        <v>21</v>
      </c>
    </row>
    <row r="20" spans="1:5" x14ac:dyDescent="0.3">
      <c r="A20" s="5" t="s">
        <v>1150</v>
      </c>
      <c r="B20" s="1">
        <v>3</v>
      </c>
      <c r="C20" s="1">
        <v>1</v>
      </c>
      <c r="D20" s="1">
        <v>2</v>
      </c>
      <c r="E20" s="1">
        <v>6</v>
      </c>
    </row>
    <row r="21" spans="1:5" x14ac:dyDescent="0.3">
      <c r="A21" s="5" t="s">
        <v>98</v>
      </c>
      <c r="B21" s="1"/>
      <c r="C21" s="1"/>
      <c r="D21" s="1">
        <v>1</v>
      </c>
      <c r="E21" s="1">
        <v>1</v>
      </c>
    </row>
    <row r="22" spans="1:5" x14ac:dyDescent="0.3">
      <c r="A22" s="5" t="s">
        <v>987</v>
      </c>
      <c r="B22" s="1">
        <v>7</v>
      </c>
      <c r="C22" s="1">
        <v>6</v>
      </c>
      <c r="D22" s="1">
        <v>11</v>
      </c>
      <c r="E22" s="1">
        <v>24</v>
      </c>
    </row>
    <row r="23" spans="1:5" x14ac:dyDescent="0.3">
      <c r="A23" s="5" t="s">
        <v>1231</v>
      </c>
      <c r="B23" s="1">
        <v>2</v>
      </c>
      <c r="C23" s="1"/>
      <c r="D23" s="1">
        <v>1</v>
      </c>
      <c r="E23" s="1">
        <v>3</v>
      </c>
    </row>
    <row r="24" spans="1:5" x14ac:dyDescent="0.3">
      <c r="A24" s="5" t="s">
        <v>1193</v>
      </c>
      <c r="B24" s="1"/>
      <c r="C24" s="1"/>
      <c r="D24" s="1">
        <v>8</v>
      </c>
      <c r="E24" s="1">
        <v>8</v>
      </c>
    </row>
    <row r="25" spans="1:5" x14ac:dyDescent="0.3">
      <c r="A25" s="5" t="s">
        <v>1</v>
      </c>
      <c r="B25" s="1">
        <v>38</v>
      </c>
      <c r="C25" s="1">
        <v>32</v>
      </c>
      <c r="D25" s="1">
        <v>18</v>
      </c>
      <c r="E25" s="1">
        <v>88</v>
      </c>
    </row>
    <row r="26" spans="1:5" x14ac:dyDescent="0.3">
      <c r="A26" s="5" t="s">
        <v>1158</v>
      </c>
      <c r="B26" s="1"/>
      <c r="C26" s="1">
        <v>4</v>
      </c>
      <c r="D26" s="1">
        <v>1</v>
      </c>
      <c r="E26" s="1">
        <v>5</v>
      </c>
    </row>
    <row r="27" spans="1:5" x14ac:dyDescent="0.3">
      <c r="A27" s="5" t="s">
        <v>1161</v>
      </c>
      <c r="B27" s="1"/>
      <c r="C27" s="1"/>
      <c r="D27" s="1">
        <v>1</v>
      </c>
      <c r="E27" s="1">
        <v>1</v>
      </c>
    </row>
    <row r="28" spans="1:5" x14ac:dyDescent="0.3">
      <c r="A28" s="5" t="s">
        <v>1162</v>
      </c>
      <c r="B28" s="1">
        <v>3</v>
      </c>
      <c r="C28" s="1">
        <v>3</v>
      </c>
      <c r="D28" s="1">
        <v>2</v>
      </c>
      <c r="E28" s="1">
        <v>8</v>
      </c>
    </row>
    <row r="29" spans="1:5" x14ac:dyDescent="0.3">
      <c r="A29" s="5" t="s">
        <v>54</v>
      </c>
      <c r="B29" s="1">
        <v>7</v>
      </c>
      <c r="C29" s="1">
        <v>3</v>
      </c>
      <c r="D29" s="1">
        <v>5</v>
      </c>
      <c r="E29" s="1">
        <v>15</v>
      </c>
    </row>
    <row r="30" spans="1:5" x14ac:dyDescent="0.3">
      <c r="A30" s="5" t="s">
        <v>1167</v>
      </c>
      <c r="B30" s="1">
        <v>3</v>
      </c>
      <c r="C30" s="1">
        <v>4</v>
      </c>
      <c r="D30" s="1">
        <v>4</v>
      </c>
      <c r="E30" s="1">
        <v>11</v>
      </c>
    </row>
    <row r="31" spans="1:5" x14ac:dyDescent="0.3">
      <c r="A31" s="5" t="s">
        <v>1170</v>
      </c>
      <c r="B31" s="1">
        <v>1</v>
      </c>
      <c r="C31" s="1">
        <v>1</v>
      </c>
      <c r="D31" s="1">
        <v>4</v>
      </c>
      <c r="E31" s="1">
        <v>6</v>
      </c>
    </row>
    <row r="32" spans="1:5" x14ac:dyDescent="0.3">
      <c r="A32" s="5" t="s">
        <v>1169</v>
      </c>
      <c r="B32" s="1">
        <v>2</v>
      </c>
      <c r="C32" s="1">
        <v>1</v>
      </c>
      <c r="D32" s="1"/>
      <c r="E32" s="1">
        <v>3</v>
      </c>
    </row>
    <row r="33" spans="1:5" x14ac:dyDescent="0.3">
      <c r="A33" s="5" t="s">
        <v>1244</v>
      </c>
      <c r="B33" s="1">
        <v>1</v>
      </c>
      <c r="C33" s="1">
        <v>2</v>
      </c>
      <c r="D33" s="1">
        <v>1</v>
      </c>
      <c r="E33" s="1">
        <v>4</v>
      </c>
    </row>
    <row r="34" spans="1:5" x14ac:dyDescent="0.3">
      <c r="A34" s="5" t="s">
        <v>1245</v>
      </c>
      <c r="B34" s="1">
        <v>3</v>
      </c>
      <c r="C34" s="1">
        <v>1</v>
      </c>
      <c r="D34" s="1">
        <v>1</v>
      </c>
      <c r="E34" s="1">
        <v>5</v>
      </c>
    </row>
    <row r="35" spans="1:5" x14ac:dyDescent="0.3">
      <c r="A35" s="5" t="s">
        <v>984</v>
      </c>
      <c r="B35" s="1">
        <v>3</v>
      </c>
      <c r="C35" s="1">
        <v>8</v>
      </c>
      <c r="D35" s="1">
        <v>6</v>
      </c>
      <c r="E35" s="1">
        <v>17</v>
      </c>
    </row>
    <row r="36" spans="1:5" x14ac:dyDescent="0.3">
      <c r="A36" s="5" t="s">
        <v>1265</v>
      </c>
      <c r="B36" s="1">
        <v>39</v>
      </c>
      <c r="C36" s="1">
        <v>39</v>
      </c>
      <c r="D36" s="1">
        <v>33</v>
      </c>
      <c r="E36" s="1">
        <v>111</v>
      </c>
    </row>
    <row r="37" spans="1:5" x14ac:dyDescent="0.3">
      <c r="A37" s="5" t="s">
        <v>1173</v>
      </c>
      <c r="B37" s="1">
        <v>1</v>
      </c>
      <c r="C37" s="1"/>
      <c r="D37" s="1">
        <v>1</v>
      </c>
      <c r="E37" s="1">
        <v>2</v>
      </c>
    </row>
    <row r="38" spans="1:5" x14ac:dyDescent="0.3">
      <c r="A38" s="5" t="s">
        <v>1174</v>
      </c>
      <c r="B38" s="1">
        <v>1</v>
      </c>
      <c r="C38" s="1">
        <v>1</v>
      </c>
      <c r="D38" s="1">
        <v>2</v>
      </c>
      <c r="E38" s="1">
        <v>4</v>
      </c>
    </row>
    <row r="39" spans="1:5" x14ac:dyDescent="0.3">
      <c r="A39" s="5" t="s">
        <v>69</v>
      </c>
      <c r="B39" s="1">
        <v>1</v>
      </c>
      <c r="C39" s="1"/>
      <c r="D39" s="1">
        <v>1</v>
      </c>
      <c r="E39" s="1">
        <v>2</v>
      </c>
    </row>
    <row r="40" spans="1:5" x14ac:dyDescent="0.3">
      <c r="A40" s="5" t="s">
        <v>1228</v>
      </c>
      <c r="B40" s="1">
        <v>1</v>
      </c>
      <c r="C40" s="1">
        <v>2</v>
      </c>
      <c r="D40" s="1">
        <v>1</v>
      </c>
      <c r="E40" s="1">
        <v>4</v>
      </c>
    </row>
    <row r="41" spans="1:5" x14ac:dyDescent="0.3">
      <c r="A41" s="5" t="s">
        <v>1176</v>
      </c>
      <c r="B41" s="1"/>
      <c r="C41" s="1"/>
      <c r="D41" s="1">
        <v>2</v>
      </c>
      <c r="E41" s="1">
        <v>2</v>
      </c>
    </row>
    <row r="42" spans="1:5" x14ac:dyDescent="0.3">
      <c r="A42" s="5" t="s">
        <v>1177</v>
      </c>
      <c r="B42" s="1">
        <v>10</v>
      </c>
      <c r="C42" s="1">
        <v>12</v>
      </c>
      <c r="D42" s="1">
        <v>10</v>
      </c>
      <c r="E42" s="1">
        <v>32</v>
      </c>
    </row>
    <row r="43" spans="1:5" x14ac:dyDescent="0.3">
      <c r="A43" s="5" t="s">
        <v>1180</v>
      </c>
      <c r="B43" s="1"/>
      <c r="C43" s="1"/>
      <c r="D43" s="1">
        <v>1</v>
      </c>
      <c r="E43" s="1">
        <v>1</v>
      </c>
    </row>
    <row r="44" spans="1:5" x14ac:dyDescent="0.3">
      <c r="A44" s="5" t="s">
        <v>86</v>
      </c>
      <c r="B44" s="1">
        <v>2</v>
      </c>
      <c r="C44" s="1">
        <v>5</v>
      </c>
      <c r="D44" s="1">
        <v>1</v>
      </c>
      <c r="E44" s="1">
        <v>8</v>
      </c>
    </row>
    <row r="45" spans="1:5" x14ac:dyDescent="0.3">
      <c r="A45" s="5" t="s">
        <v>1181</v>
      </c>
      <c r="B45" s="1">
        <v>20</v>
      </c>
      <c r="C45" s="1">
        <v>20</v>
      </c>
      <c r="D45" s="1">
        <v>20</v>
      </c>
      <c r="E45" s="1">
        <v>60</v>
      </c>
    </row>
    <row r="46" spans="1:5" x14ac:dyDescent="0.3">
      <c r="A46" s="5" t="s">
        <v>981</v>
      </c>
      <c r="B46" s="1">
        <v>2</v>
      </c>
      <c r="C46" s="1">
        <v>1</v>
      </c>
      <c r="D46" s="1">
        <v>1</v>
      </c>
      <c r="E46" s="1">
        <v>4</v>
      </c>
    </row>
    <row r="47" spans="1:5" x14ac:dyDescent="0.3">
      <c r="A47" s="5" t="s">
        <v>100</v>
      </c>
      <c r="B47" s="1"/>
      <c r="C47" s="1"/>
      <c r="D47" s="1">
        <v>1</v>
      </c>
      <c r="E47" s="1">
        <v>1</v>
      </c>
    </row>
    <row r="48" spans="1:5" x14ac:dyDescent="0.3">
      <c r="A48" s="5" t="s">
        <v>49</v>
      </c>
      <c r="B48" s="1">
        <v>1</v>
      </c>
      <c r="C48" s="1">
        <v>2</v>
      </c>
      <c r="D48" s="1">
        <v>3</v>
      </c>
      <c r="E48" s="1">
        <v>6</v>
      </c>
    </row>
    <row r="49" spans="1:5" x14ac:dyDescent="0.3">
      <c r="A49" s="5" t="s">
        <v>1185</v>
      </c>
      <c r="B49" s="1">
        <v>6</v>
      </c>
      <c r="C49" s="1">
        <v>7</v>
      </c>
      <c r="D49" s="1">
        <v>7</v>
      </c>
      <c r="E49" s="1">
        <v>20</v>
      </c>
    </row>
    <row r="50" spans="1:5" x14ac:dyDescent="0.3">
      <c r="A50" s="5" t="s">
        <v>1187</v>
      </c>
      <c r="B50" s="1">
        <v>1</v>
      </c>
      <c r="C50" s="1">
        <v>2</v>
      </c>
      <c r="D50" s="1">
        <v>4</v>
      </c>
      <c r="E50" s="1">
        <v>7</v>
      </c>
    </row>
    <row r="51" spans="1:5" x14ac:dyDescent="0.3">
      <c r="A51" s="5" t="s">
        <v>1188</v>
      </c>
      <c r="B51" s="1">
        <v>1</v>
      </c>
      <c r="C51" s="1">
        <v>1</v>
      </c>
      <c r="D51" s="1">
        <v>3</v>
      </c>
      <c r="E51" s="1">
        <v>5</v>
      </c>
    </row>
    <row r="52" spans="1:5" x14ac:dyDescent="0.3">
      <c r="A52" s="5" t="s">
        <v>1277</v>
      </c>
      <c r="B52" s="1">
        <v>3</v>
      </c>
      <c r="C52" s="1">
        <v>2</v>
      </c>
      <c r="D52" s="1">
        <v>2</v>
      </c>
      <c r="E52" s="1">
        <v>7</v>
      </c>
    </row>
    <row r="53" spans="1:5" x14ac:dyDescent="0.3">
      <c r="A53" s="5" t="s">
        <v>1190</v>
      </c>
      <c r="B53" s="1">
        <v>2</v>
      </c>
      <c r="C53" s="1"/>
      <c r="D53" s="1">
        <v>2</v>
      </c>
      <c r="E53" s="1">
        <v>4</v>
      </c>
    </row>
    <row r="54" spans="1:5" x14ac:dyDescent="0.3">
      <c r="A54" s="5" t="s">
        <v>36</v>
      </c>
      <c r="B54" s="1">
        <v>2</v>
      </c>
      <c r="C54" s="1"/>
      <c r="D54" s="1">
        <v>2</v>
      </c>
      <c r="E54" s="1">
        <v>4</v>
      </c>
    </row>
    <row r="55" spans="1:5" x14ac:dyDescent="0.3">
      <c r="A55" s="5" t="s">
        <v>990</v>
      </c>
      <c r="B55" s="1">
        <v>10</v>
      </c>
      <c r="C55" s="1">
        <v>10</v>
      </c>
      <c r="D55" s="1">
        <v>20</v>
      </c>
      <c r="E55" s="1">
        <v>40</v>
      </c>
    </row>
    <row r="56" spans="1:5" x14ac:dyDescent="0.3">
      <c r="A56" s="5" t="s">
        <v>12</v>
      </c>
      <c r="B56" s="1">
        <v>4</v>
      </c>
      <c r="C56" s="1">
        <v>1</v>
      </c>
      <c r="D56" s="1">
        <v>4</v>
      </c>
      <c r="E56" s="1">
        <v>9</v>
      </c>
    </row>
    <row r="57" spans="1:5" x14ac:dyDescent="0.3">
      <c r="A57" s="5" t="s">
        <v>989</v>
      </c>
      <c r="B57" s="1">
        <v>27</v>
      </c>
      <c r="C57" s="1">
        <v>14</v>
      </c>
      <c r="D57" s="1">
        <v>17</v>
      </c>
      <c r="E57" s="1">
        <v>58</v>
      </c>
    </row>
    <row r="58" spans="1:5" x14ac:dyDescent="0.3">
      <c r="A58" s="5" t="s">
        <v>1192</v>
      </c>
      <c r="B58" s="1"/>
      <c r="C58" s="1">
        <v>1</v>
      </c>
      <c r="D58" s="1">
        <v>1</v>
      </c>
      <c r="E58" s="1">
        <v>2</v>
      </c>
    </row>
    <row r="59" spans="1:5" x14ac:dyDescent="0.3">
      <c r="A59" s="5" t="s">
        <v>20</v>
      </c>
      <c r="B59" s="1">
        <v>2</v>
      </c>
      <c r="C59" s="1"/>
      <c r="D59" s="1"/>
      <c r="E59" s="1">
        <v>2</v>
      </c>
    </row>
    <row r="60" spans="1:5" x14ac:dyDescent="0.3">
      <c r="A60" s="5" t="s">
        <v>101</v>
      </c>
      <c r="B60" s="1"/>
      <c r="C60" s="1"/>
      <c r="D60" s="1">
        <v>1</v>
      </c>
      <c r="E60" s="1">
        <v>1</v>
      </c>
    </row>
    <row r="61" spans="1:5" x14ac:dyDescent="0.3">
      <c r="A61" s="5" t="s">
        <v>1197</v>
      </c>
      <c r="B61" s="1">
        <v>1</v>
      </c>
      <c r="C61" s="1"/>
      <c r="D61" s="1">
        <v>1</v>
      </c>
      <c r="E61" s="1">
        <v>2</v>
      </c>
    </row>
    <row r="62" spans="1:5" x14ac:dyDescent="0.3">
      <c r="A62" s="5" t="s">
        <v>1202</v>
      </c>
      <c r="B62" s="1"/>
      <c r="C62" s="1">
        <v>1</v>
      </c>
      <c r="D62" s="1"/>
      <c r="E62" s="1">
        <v>1</v>
      </c>
    </row>
    <row r="63" spans="1:5" x14ac:dyDescent="0.3">
      <c r="A63" s="5" t="s">
        <v>1219</v>
      </c>
      <c r="B63" s="1"/>
      <c r="C63" s="1">
        <v>1</v>
      </c>
      <c r="D63" s="1"/>
      <c r="E63" s="1">
        <v>1</v>
      </c>
    </row>
    <row r="64" spans="1:5" x14ac:dyDescent="0.3">
      <c r="A64" s="5" t="s">
        <v>1205</v>
      </c>
      <c r="B64" s="1"/>
      <c r="C64" s="1">
        <v>1</v>
      </c>
      <c r="D64" s="1">
        <v>1</v>
      </c>
      <c r="E64" s="1">
        <v>2</v>
      </c>
    </row>
    <row r="65" spans="1:5" x14ac:dyDescent="0.3">
      <c r="A65" s="5" t="s">
        <v>1212</v>
      </c>
      <c r="B65" s="1">
        <v>1</v>
      </c>
      <c r="C65" s="1"/>
      <c r="D65" s="1"/>
      <c r="E65" s="1">
        <v>1</v>
      </c>
    </row>
    <row r="66" spans="1:5" x14ac:dyDescent="0.3">
      <c r="A66" s="5" t="s">
        <v>222</v>
      </c>
      <c r="B66" s="1"/>
      <c r="C66" s="1"/>
      <c r="D66" s="1">
        <v>4</v>
      </c>
      <c r="E66" s="1">
        <v>4</v>
      </c>
    </row>
    <row r="67" spans="1:5" x14ac:dyDescent="0.3">
      <c r="A67" s="5" t="s">
        <v>1211</v>
      </c>
      <c r="B67" s="1"/>
      <c r="C67" s="1">
        <v>1</v>
      </c>
      <c r="D67" s="1">
        <v>3</v>
      </c>
      <c r="E67" s="1">
        <v>4</v>
      </c>
    </row>
    <row r="68" spans="1:5" x14ac:dyDescent="0.3">
      <c r="A68" s="5" t="s">
        <v>62</v>
      </c>
      <c r="B68" s="1"/>
      <c r="C68" s="1">
        <v>1</v>
      </c>
      <c r="D68" s="1"/>
      <c r="E68" s="1">
        <v>1</v>
      </c>
    </row>
    <row r="69" spans="1:5" x14ac:dyDescent="0.3">
      <c r="A69" s="5" t="s">
        <v>1218</v>
      </c>
      <c r="B69" s="1"/>
      <c r="C69" s="1">
        <v>1</v>
      </c>
      <c r="D69" s="1">
        <v>1</v>
      </c>
      <c r="E69" s="1">
        <v>2</v>
      </c>
    </row>
    <row r="70" spans="1:5" x14ac:dyDescent="0.3">
      <c r="A70" s="5" t="s">
        <v>1220</v>
      </c>
      <c r="B70" s="1">
        <v>4</v>
      </c>
      <c r="C70" s="1">
        <v>2</v>
      </c>
      <c r="D70" s="1">
        <v>2</v>
      </c>
      <c r="E70" s="1">
        <v>8</v>
      </c>
    </row>
    <row r="71" spans="1:5" x14ac:dyDescent="0.3">
      <c r="A71" s="5" t="s">
        <v>1215</v>
      </c>
      <c r="B71" s="1">
        <v>7</v>
      </c>
      <c r="C71" s="1">
        <v>6</v>
      </c>
      <c r="D71" s="1">
        <v>7</v>
      </c>
      <c r="E71" s="1">
        <v>20</v>
      </c>
    </row>
    <row r="72" spans="1:5" x14ac:dyDescent="0.3">
      <c r="A72" s="5" t="s">
        <v>1214</v>
      </c>
      <c r="B72" s="1">
        <v>10</v>
      </c>
      <c r="C72" s="1">
        <v>12</v>
      </c>
      <c r="D72" s="1">
        <v>13</v>
      </c>
      <c r="E72" s="1">
        <v>35</v>
      </c>
    </row>
    <row r="73" spans="1:5" x14ac:dyDescent="0.3">
      <c r="A73" s="5" t="s">
        <v>1229</v>
      </c>
      <c r="B73" s="1">
        <v>4</v>
      </c>
      <c r="C73" s="1">
        <v>5</v>
      </c>
      <c r="D73" s="1">
        <v>5</v>
      </c>
      <c r="E73" s="1">
        <v>14</v>
      </c>
    </row>
    <row r="74" spans="1:5" x14ac:dyDescent="0.3">
      <c r="A74" s="5" t="s">
        <v>1230</v>
      </c>
      <c r="B74" s="1">
        <v>1</v>
      </c>
      <c r="C74" s="1"/>
      <c r="D74" s="1"/>
      <c r="E74" s="1">
        <v>1</v>
      </c>
    </row>
    <row r="75" spans="1:5" x14ac:dyDescent="0.3">
      <c r="A75" s="5" t="s">
        <v>58</v>
      </c>
      <c r="B75" s="1">
        <v>1</v>
      </c>
      <c r="C75" s="1">
        <v>1</v>
      </c>
      <c r="D75" s="1">
        <v>2</v>
      </c>
      <c r="E75" s="1">
        <v>4</v>
      </c>
    </row>
    <row r="76" spans="1:5" x14ac:dyDescent="0.3">
      <c r="A76" s="5" t="s">
        <v>1194</v>
      </c>
      <c r="B76" s="1">
        <v>4</v>
      </c>
      <c r="C76" s="1">
        <v>4</v>
      </c>
      <c r="D76" s="1">
        <v>2</v>
      </c>
      <c r="E76" s="1">
        <v>10</v>
      </c>
    </row>
    <row r="77" spans="1:5" x14ac:dyDescent="0.3">
      <c r="A77" s="5" t="s">
        <v>1195</v>
      </c>
      <c r="B77" s="1"/>
      <c r="C77" s="1">
        <v>2</v>
      </c>
      <c r="D77" s="1">
        <v>1</v>
      </c>
      <c r="E77" s="1">
        <v>3</v>
      </c>
    </row>
    <row r="78" spans="1:5" x14ac:dyDescent="0.3">
      <c r="A78" s="5" t="s">
        <v>1254</v>
      </c>
      <c r="B78" s="1"/>
      <c r="C78" s="1"/>
      <c r="D78" s="1">
        <v>1</v>
      </c>
      <c r="E78" s="1">
        <v>1</v>
      </c>
    </row>
    <row r="79" spans="1:5" x14ac:dyDescent="0.3">
      <c r="A79" s="5" t="s">
        <v>1164</v>
      </c>
      <c r="B79" s="1">
        <v>4</v>
      </c>
      <c r="C79" s="1">
        <v>4</v>
      </c>
      <c r="D79" s="1">
        <v>3</v>
      </c>
      <c r="E79" s="1">
        <v>11</v>
      </c>
    </row>
    <row r="80" spans="1:5" x14ac:dyDescent="0.3">
      <c r="A80" s="5" t="s">
        <v>1233</v>
      </c>
      <c r="B80" s="1">
        <v>6</v>
      </c>
      <c r="C80" s="1">
        <v>4</v>
      </c>
      <c r="D80" s="1">
        <v>10</v>
      </c>
      <c r="E80" s="1">
        <v>20</v>
      </c>
    </row>
    <row r="81" spans="1:5" x14ac:dyDescent="0.3">
      <c r="A81" s="5" t="s">
        <v>1234</v>
      </c>
      <c r="B81" s="1"/>
      <c r="C81" s="1"/>
      <c r="D81" s="1">
        <v>1</v>
      </c>
      <c r="E81" s="1">
        <v>1</v>
      </c>
    </row>
    <row r="82" spans="1:5" x14ac:dyDescent="0.3">
      <c r="A82" s="5" t="s">
        <v>1168</v>
      </c>
      <c r="B82" s="1"/>
      <c r="C82" s="1">
        <v>3</v>
      </c>
      <c r="D82" s="1">
        <v>2</v>
      </c>
      <c r="E82" s="1">
        <v>5</v>
      </c>
    </row>
    <row r="83" spans="1:5" x14ac:dyDescent="0.3">
      <c r="A83" s="5" t="s">
        <v>4</v>
      </c>
      <c r="B83" s="1">
        <v>20</v>
      </c>
      <c r="C83" s="1">
        <v>28</v>
      </c>
      <c r="D83" s="1">
        <v>23</v>
      </c>
      <c r="E83" s="1">
        <v>71</v>
      </c>
    </row>
    <row r="84" spans="1:5" x14ac:dyDescent="0.3">
      <c r="A84" s="5" t="s">
        <v>1235</v>
      </c>
      <c r="B84" s="1">
        <v>1</v>
      </c>
      <c r="C84" s="1">
        <v>3</v>
      </c>
      <c r="D84" s="1"/>
      <c r="E84" s="1">
        <v>4</v>
      </c>
    </row>
    <row r="85" spans="1:5" x14ac:dyDescent="0.3">
      <c r="A85" s="5" t="s">
        <v>70</v>
      </c>
      <c r="B85" s="1"/>
      <c r="C85" s="1">
        <v>1</v>
      </c>
      <c r="D85" s="1">
        <v>2</v>
      </c>
      <c r="E85" s="1">
        <v>3</v>
      </c>
    </row>
    <row r="86" spans="1:5" x14ac:dyDescent="0.3">
      <c r="A86" s="5" t="s">
        <v>1241</v>
      </c>
      <c r="B86" s="1">
        <v>3</v>
      </c>
      <c r="C86" s="1">
        <v>1</v>
      </c>
      <c r="D86" s="1">
        <v>5</v>
      </c>
      <c r="E86" s="1">
        <v>9</v>
      </c>
    </row>
    <row r="87" spans="1:5" x14ac:dyDescent="0.3">
      <c r="A87" s="5" t="s">
        <v>1252</v>
      </c>
      <c r="B87" s="1">
        <v>2</v>
      </c>
      <c r="C87" s="1">
        <v>5</v>
      </c>
      <c r="D87" s="1"/>
      <c r="E87" s="1">
        <v>7</v>
      </c>
    </row>
    <row r="88" spans="1:5" x14ac:dyDescent="0.3">
      <c r="A88" s="5" t="s">
        <v>1253</v>
      </c>
      <c r="B88" s="1">
        <v>3</v>
      </c>
      <c r="C88" s="1">
        <v>4</v>
      </c>
      <c r="D88" s="1">
        <v>6</v>
      </c>
      <c r="E88" s="1">
        <v>13</v>
      </c>
    </row>
    <row r="89" spans="1:5" x14ac:dyDescent="0.3">
      <c r="A89" s="5" t="s">
        <v>1256</v>
      </c>
      <c r="B89" s="1">
        <v>1</v>
      </c>
      <c r="C89" s="1"/>
      <c r="D89" s="1">
        <v>1</v>
      </c>
      <c r="E89" s="1">
        <v>2</v>
      </c>
    </row>
    <row r="90" spans="1:5" x14ac:dyDescent="0.3">
      <c r="A90" s="5" t="s">
        <v>1157</v>
      </c>
      <c r="B90" s="1">
        <v>2</v>
      </c>
      <c r="C90" s="1">
        <v>4</v>
      </c>
      <c r="D90" s="1">
        <v>6</v>
      </c>
      <c r="E90" s="1">
        <v>12</v>
      </c>
    </row>
    <row r="91" spans="1:5" x14ac:dyDescent="0.3">
      <c r="A91" s="5" t="s">
        <v>1259</v>
      </c>
      <c r="B91" s="1">
        <v>1</v>
      </c>
      <c r="C91" s="1">
        <v>1</v>
      </c>
      <c r="D91" s="1"/>
      <c r="E91" s="1">
        <v>2</v>
      </c>
    </row>
    <row r="92" spans="1:5" x14ac:dyDescent="0.3">
      <c r="A92" s="5" t="s">
        <v>1261</v>
      </c>
      <c r="B92" s="1"/>
      <c r="C92" s="1">
        <v>1</v>
      </c>
      <c r="D92" s="1"/>
      <c r="E92" s="1">
        <v>1</v>
      </c>
    </row>
    <row r="93" spans="1:5" x14ac:dyDescent="0.3">
      <c r="A93" s="5" t="s">
        <v>1260</v>
      </c>
      <c r="B93" s="1">
        <v>2</v>
      </c>
      <c r="C93" s="1">
        <v>2</v>
      </c>
      <c r="D93" s="1">
        <v>9</v>
      </c>
      <c r="E93" s="1">
        <v>13</v>
      </c>
    </row>
    <row r="94" spans="1:5" x14ac:dyDescent="0.3">
      <c r="A94" s="5" t="s">
        <v>1262</v>
      </c>
      <c r="B94" s="1">
        <v>1</v>
      </c>
      <c r="C94" s="1">
        <v>6</v>
      </c>
      <c r="D94" s="1">
        <v>12</v>
      </c>
      <c r="E94" s="1">
        <v>19</v>
      </c>
    </row>
    <row r="95" spans="1:5" x14ac:dyDescent="0.3">
      <c r="A95" s="5" t="s">
        <v>41</v>
      </c>
      <c r="B95" s="1">
        <v>2</v>
      </c>
      <c r="C95" s="1">
        <v>1</v>
      </c>
      <c r="D95" s="1">
        <v>1</v>
      </c>
      <c r="E95" s="1">
        <v>4</v>
      </c>
    </row>
    <row r="96" spans="1:5" x14ac:dyDescent="0.3">
      <c r="A96" s="5" t="s">
        <v>1267</v>
      </c>
      <c r="B96" s="1">
        <v>3</v>
      </c>
      <c r="C96" s="1"/>
      <c r="D96" s="1">
        <v>2</v>
      </c>
      <c r="E96" s="1">
        <v>5</v>
      </c>
    </row>
    <row r="97" spans="1:5" x14ac:dyDescent="0.3">
      <c r="A97" s="5" t="s">
        <v>43</v>
      </c>
      <c r="B97" s="1">
        <v>1</v>
      </c>
      <c r="C97" s="1">
        <v>3</v>
      </c>
      <c r="D97" s="1"/>
      <c r="E97" s="1">
        <v>4</v>
      </c>
    </row>
    <row r="98" spans="1:5" x14ac:dyDescent="0.3">
      <c r="A98" s="5" t="s">
        <v>1279</v>
      </c>
      <c r="B98" s="1">
        <v>334</v>
      </c>
      <c r="C98" s="1">
        <v>332</v>
      </c>
      <c r="D98" s="1">
        <v>396</v>
      </c>
      <c r="E98" s="1">
        <v>1062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4"/>
  <dimension ref="B3:AN344"/>
  <sheetViews>
    <sheetView topLeftCell="Z120" workbookViewId="0">
      <selection activeCell="AG134" sqref="AG134"/>
    </sheetView>
  </sheetViews>
  <sheetFormatPr defaultColWidth="9.109375" defaultRowHeight="12" x14ac:dyDescent="0.25"/>
  <cols>
    <col min="1" max="3" width="9.109375" style="3"/>
    <col min="4" max="4" width="11.44140625" style="3" bestFit="1" customWidth="1"/>
    <col min="5" max="5" width="15.33203125" style="3" bestFit="1" customWidth="1"/>
    <col min="6" max="7" width="9.109375" style="3"/>
    <col min="8" max="8" width="11.33203125" style="3" bestFit="1" customWidth="1"/>
    <col min="9" max="9" width="16.88671875" style="3" bestFit="1" customWidth="1"/>
    <col min="10" max="10" width="16.88671875" style="3" customWidth="1"/>
    <col min="11" max="11" width="10.33203125" style="3" bestFit="1" customWidth="1"/>
    <col min="12" max="15" width="9.109375" style="3"/>
    <col min="16" max="16" width="30.88671875" style="3" bestFit="1" customWidth="1"/>
    <col min="17" max="17" width="6.33203125" style="3" customWidth="1"/>
    <col min="18" max="18" width="18.88671875" style="3" bestFit="1" customWidth="1"/>
    <col min="19" max="19" width="18.88671875" style="3" customWidth="1"/>
    <col min="20" max="21" width="9.109375" style="3"/>
    <col min="22" max="22" width="19.5546875" style="3" bestFit="1" customWidth="1"/>
    <col min="23" max="24" width="19.5546875" style="3" customWidth="1"/>
    <col min="25" max="37" width="9.109375" style="3"/>
    <col min="38" max="38" width="29.109375" style="3" bestFit="1" customWidth="1"/>
    <col min="39" max="39" width="11.33203125" style="3" bestFit="1" customWidth="1"/>
    <col min="40" max="40" width="32.5546875" style="3" bestFit="1" customWidth="1"/>
    <col min="41" max="16384" width="9.109375" style="3"/>
  </cols>
  <sheetData>
    <row r="3" spans="2:40" x14ac:dyDescent="0.25">
      <c r="B3" s="3" t="s">
        <v>73</v>
      </c>
      <c r="C3" s="3" t="s">
        <v>206</v>
      </c>
      <c r="D3" s="3" t="s">
        <v>231</v>
      </c>
      <c r="E3" s="3" t="s">
        <v>208</v>
      </c>
      <c r="F3" s="3" t="s">
        <v>229</v>
      </c>
      <c r="H3" s="3" t="s">
        <v>208</v>
      </c>
      <c r="I3" s="3" t="s">
        <v>73</v>
      </c>
      <c r="J3" s="3" t="s">
        <v>1275</v>
      </c>
      <c r="K3" s="2" t="s">
        <v>107</v>
      </c>
      <c r="L3" s="3" t="s">
        <v>74</v>
      </c>
      <c r="M3" s="3" t="s">
        <v>75</v>
      </c>
      <c r="N3" s="3" t="s">
        <v>76</v>
      </c>
      <c r="P3" s="3" t="s">
        <v>1135</v>
      </c>
      <c r="Q3" s="3" t="s">
        <v>73</v>
      </c>
      <c r="R3" s="3" t="s">
        <v>1298</v>
      </c>
      <c r="S3" s="3" t="s">
        <v>247</v>
      </c>
      <c r="T3" s="3" t="s">
        <v>75</v>
      </c>
      <c r="V3" s="2" t="s">
        <v>618</v>
      </c>
      <c r="W3" s="2" t="s">
        <v>247</v>
      </c>
      <c r="X3" s="2" t="s">
        <v>75</v>
      </c>
      <c r="Y3" s="2" t="s">
        <v>82</v>
      </c>
      <c r="AB3" s="3" t="s">
        <v>1023</v>
      </c>
      <c r="AC3" s="3" t="s">
        <v>1024</v>
      </c>
      <c r="AD3" s="3" t="s">
        <v>208</v>
      </c>
      <c r="AE3" s="3" t="s">
        <v>1025</v>
      </c>
      <c r="AF3" s="3" t="s">
        <v>1026</v>
      </c>
      <c r="AG3" s="3" t="s">
        <v>1027</v>
      </c>
      <c r="AH3" s="3" t="s">
        <v>1028</v>
      </c>
      <c r="AI3" s="3" t="s">
        <v>1133</v>
      </c>
      <c r="AL3" s="3" t="s">
        <v>959</v>
      </c>
      <c r="AM3" s="3" t="s">
        <v>958</v>
      </c>
      <c r="AN3" s="3" t="s">
        <v>1274</v>
      </c>
    </row>
    <row r="4" spans="2:40" x14ac:dyDescent="0.25">
      <c r="B4" s="3" t="s">
        <v>207</v>
      </c>
      <c r="C4" s="3">
        <v>2020</v>
      </c>
      <c r="D4" s="3" t="s">
        <v>209</v>
      </c>
      <c r="E4" s="3" t="str">
        <f>Brasil_Histórico[[#This Row],[Local]]&amp;" - "&amp;Brasil_Histórico[[#This Row],[Ano]]</f>
        <v>Tóquio - 2020</v>
      </c>
      <c r="F4" s="3">
        <v>319</v>
      </c>
      <c r="H4" s="3" t="s">
        <v>230</v>
      </c>
      <c r="I4" s="3" t="s">
        <v>0</v>
      </c>
      <c r="J4" s="3" t="str">
        <f>VLOOKUP(Toquio_2020_Quadro_medalhas[[#This Row],[País]],delegações_Toquio_2020[],3,0)</f>
        <v>Estados Unidos da América</v>
      </c>
      <c r="K4" s="3" t="s">
        <v>109</v>
      </c>
      <c r="L4" s="3" t="s">
        <v>77</v>
      </c>
      <c r="M4" s="3" t="s">
        <v>78</v>
      </c>
      <c r="N4" s="3">
        <v>23</v>
      </c>
      <c r="P4" s="3" t="s">
        <v>248</v>
      </c>
      <c r="Q4" s="3" t="s">
        <v>249</v>
      </c>
      <c r="R4" s="20" t="s">
        <v>238</v>
      </c>
      <c r="S4" s="3" t="s">
        <v>587</v>
      </c>
      <c r="T4" s="3" t="s">
        <v>104</v>
      </c>
      <c r="V4" s="2" t="s">
        <v>619</v>
      </c>
      <c r="W4" s="2" t="s">
        <v>993</v>
      </c>
      <c r="X4" s="2" t="s">
        <v>78</v>
      </c>
      <c r="Y4" s="2">
        <v>32</v>
      </c>
      <c r="AB4" s="3">
        <v>2016</v>
      </c>
      <c r="AC4" s="3" t="s">
        <v>210</v>
      </c>
      <c r="AD4" s="3" t="str">
        <f>Detalhe_Medalhas_Brasil[[#This Row],[cidade]]&amp;" - "&amp;Detalhe_Medalhas_Brasil[[#This Row],[ano]]</f>
        <v>Rio - 2016</v>
      </c>
      <c r="AE4" s="3" t="s">
        <v>77</v>
      </c>
      <c r="AF4" s="3" t="s">
        <v>590</v>
      </c>
      <c r="AG4" s="3" t="s">
        <v>1029</v>
      </c>
      <c r="AH4" s="3" t="s">
        <v>104</v>
      </c>
      <c r="AI4" s="3" t="s">
        <v>104</v>
      </c>
      <c r="AL4" s="3" t="s">
        <v>855</v>
      </c>
      <c r="AM4" s="3" t="s">
        <v>230</v>
      </c>
      <c r="AN4" s="3" t="s">
        <v>1136</v>
      </c>
    </row>
    <row r="5" spans="2:40" x14ac:dyDescent="0.25">
      <c r="B5" s="3" t="s">
        <v>207</v>
      </c>
      <c r="C5" s="3">
        <v>2016</v>
      </c>
      <c r="D5" s="3" t="s">
        <v>210</v>
      </c>
      <c r="E5" s="3" t="str">
        <f>Brasil_Histórico[[#This Row],[Local]]&amp;" - "&amp;Brasil_Histórico[[#This Row],[Ano]]</f>
        <v>Rio - 2016</v>
      </c>
      <c r="F5" s="3">
        <v>465</v>
      </c>
      <c r="H5" s="3" t="s">
        <v>230</v>
      </c>
      <c r="I5" s="3" t="s">
        <v>1</v>
      </c>
      <c r="J5" s="3" t="s">
        <v>1</v>
      </c>
      <c r="K5" s="3" t="s">
        <v>111</v>
      </c>
      <c r="L5" s="3" t="s">
        <v>77</v>
      </c>
      <c r="M5" s="3" t="s">
        <v>78</v>
      </c>
      <c r="N5" s="3">
        <v>22</v>
      </c>
      <c r="P5" s="3" t="s">
        <v>251</v>
      </c>
      <c r="Q5" s="3" t="s">
        <v>249</v>
      </c>
      <c r="R5" s="20" t="s">
        <v>239</v>
      </c>
      <c r="S5" s="3" t="s">
        <v>239</v>
      </c>
      <c r="T5" s="3" t="s">
        <v>78</v>
      </c>
      <c r="V5" s="2" t="s">
        <v>620</v>
      </c>
      <c r="W5" s="2" t="s">
        <v>994</v>
      </c>
      <c r="X5" s="2" t="s">
        <v>78</v>
      </c>
      <c r="Y5" s="2">
        <v>64</v>
      </c>
      <c r="AB5" s="3">
        <v>2016</v>
      </c>
      <c r="AC5" s="3" t="s">
        <v>210</v>
      </c>
      <c r="AD5" s="3" t="str">
        <f>Detalhe_Medalhas_Brasil[[#This Row],[cidade]]&amp;" - "&amp;Detalhe_Medalhas_Brasil[[#This Row],[ano]]</f>
        <v>Rio - 2016</v>
      </c>
      <c r="AE5" s="3" t="s">
        <v>80</v>
      </c>
      <c r="AF5" s="3" t="s">
        <v>245</v>
      </c>
      <c r="AG5" s="3" t="s">
        <v>1030</v>
      </c>
      <c r="AI5" s="3" t="s">
        <v>104</v>
      </c>
      <c r="AL5" s="3" t="s">
        <v>856</v>
      </c>
      <c r="AM5" s="3" t="s">
        <v>230</v>
      </c>
      <c r="AN5" s="3" t="s">
        <v>1137</v>
      </c>
    </row>
    <row r="6" spans="2:40" x14ac:dyDescent="0.25">
      <c r="B6" s="3" t="s">
        <v>207</v>
      </c>
      <c r="C6" s="3">
        <v>2012</v>
      </c>
      <c r="D6" s="3" t="s">
        <v>211</v>
      </c>
      <c r="E6" s="3" t="str">
        <f>Brasil_Histórico[[#This Row],[Local]]&amp;" - "&amp;Brasil_Histórico[[#This Row],[Ano]]</f>
        <v>Londres - 2012</v>
      </c>
      <c r="F6" s="3">
        <v>259</v>
      </c>
      <c r="H6" s="3" t="s">
        <v>230</v>
      </c>
      <c r="I6" s="3" t="s">
        <v>2</v>
      </c>
      <c r="J6" s="3" t="str">
        <f>VLOOKUP(Toquio_2020_Quadro_medalhas[[#This Row],[País]],delegações_Toquio_2020[],3,0)</f>
        <v>Japão</v>
      </c>
      <c r="K6" s="3" t="s">
        <v>112</v>
      </c>
      <c r="L6" s="3" t="s">
        <v>77</v>
      </c>
      <c r="M6" s="3" t="s">
        <v>78</v>
      </c>
      <c r="N6" s="3">
        <v>14</v>
      </c>
      <c r="P6" s="3" t="s">
        <v>252</v>
      </c>
      <c r="Q6" s="3" t="s">
        <v>249</v>
      </c>
      <c r="R6" s="20" t="s">
        <v>242</v>
      </c>
      <c r="S6" s="3" t="s">
        <v>592</v>
      </c>
      <c r="T6" s="3" t="s">
        <v>104</v>
      </c>
      <c r="V6" s="2" t="s">
        <v>232</v>
      </c>
      <c r="W6" s="2" t="s">
        <v>591</v>
      </c>
      <c r="X6" s="2" t="s">
        <v>78</v>
      </c>
      <c r="Y6" s="2">
        <v>98</v>
      </c>
      <c r="AB6" s="3">
        <v>2016</v>
      </c>
      <c r="AC6" s="3" t="s">
        <v>210</v>
      </c>
      <c r="AD6" s="3" t="str">
        <f>Detalhe_Medalhas_Brasil[[#This Row],[cidade]]&amp;" - "&amp;Detalhe_Medalhas_Brasil[[#This Row],[ano]]</f>
        <v>Rio - 2016</v>
      </c>
      <c r="AE6" s="3" t="s">
        <v>77</v>
      </c>
      <c r="AF6" s="3" t="s">
        <v>587</v>
      </c>
      <c r="AG6" s="3" t="s">
        <v>1029</v>
      </c>
      <c r="AH6" s="3" t="s">
        <v>104</v>
      </c>
      <c r="AI6" s="3" t="s">
        <v>104</v>
      </c>
      <c r="AL6" s="3" t="s">
        <v>857</v>
      </c>
      <c r="AM6" s="3" t="s">
        <v>230</v>
      </c>
      <c r="AN6" s="3" t="s">
        <v>1138</v>
      </c>
    </row>
    <row r="7" spans="2:40" x14ac:dyDescent="0.25">
      <c r="B7" s="3" t="s">
        <v>207</v>
      </c>
      <c r="C7" s="3">
        <v>2008</v>
      </c>
      <c r="D7" s="3" t="s">
        <v>212</v>
      </c>
      <c r="E7" s="3" t="str">
        <f>Brasil_Histórico[[#This Row],[Local]]&amp;" - "&amp;Brasil_Histórico[[#This Row],[Ano]]</f>
        <v>Pequim - 2008</v>
      </c>
      <c r="F7" s="3">
        <v>277</v>
      </c>
      <c r="H7" s="3" t="s">
        <v>230</v>
      </c>
      <c r="I7" s="3" t="s">
        <v>3</v>
      </c>
      <c r="J7" s="3" t="str">
        <f>VLOOKUP(Toquio_2020_Quadro_medalhas[[#This Row],[País]],delegações_Toquio_2020[],3,0)</f>
        <v>Austrália</v>
      </c>
      <c r="K7" s="3" t="s">
        <v>114</v>
      </c>
      <c r="L7" s="3" t="s">
        <v>77</v>
      </c>
      <c r="M7" s="3" t="s">
        <v>78</v>
      </c>
      <c r="N7" s="3">
        <v>10</v>
      </c>
      <c r="P7" s="3" t="s">
        <v>253</v>
      </c>
      <c r="Q7" s="3" t="s">
        <v>249</v>
      </c>
      <c r="R7" s="20" t="s">
        <v>238</v>
      </c>
      <c r="S7" s="3" t="s">
        <v>587</v>
      </c>
      <c r="T7" s="3" t="s">
        <v>78</v>
      </c>
      <c r="V7" s="2" t="s">
        <v>621</v>
      </c>
      <c r="W7" s="2" t="s">
        <v>995</v>
      </c>
      <c r="X7" s="2" t="s">
        <v>78</v>
      </c>
      <c r="Y7" s="2">
        <v>104</v>
      </c>
      <c r="AB7" s="3">
        <v>2016</v>
      </c>
      <c r="AC7" s="3" t="s">
        <v>210</v>
      </c>
      <c r="AD7" s="3" t="str">
        <f>Detalhe_Medalhas_Brasil[[#This Row],[cidade]]&amp;" - "&amp;Detalhe_Medalhas_Brasil[[#This Row],[ano]]</f>
        <v>Rio - 2016</v>
      </c>
      <c r="AE7" s="3" t="s">
        <v>79</v>
      </c>
      <c r="AF7" s="3" t="s">
        <v>1031</v>
      </c>
      <c r="AG7" s="3" t="s">
        <v>1032</v>
      </c>
      <c r="AI7" s="3" t="s">
        <v>104</v>
      </c>
      <c r="AL7" s="3" t="s">
        <v>858</v>
      </c>
      <c r="AM7" s="3" t="s">
        <v>230</v>
      </c>
      <c r="AN7" s="3" t="s">
        <v>1139</v>
      </c>
    </row>
    <row r="8" spans="2:40" x14ac:dyDescent="0.25">
      <c r="B8" s="3" t="s">
        <v>207</v>
      </c>
      <c r="C8" s="3">
        <v>2004</v>
      </c>
      <c r="D8" s="3" t="s">
        <v>213</v>
      </c>
      <c r="E8" s="3" t="str">
        <f>Brasil_Histórico[[#This Row],[Local]]&amp;" - "&amp;Brasil_Histórico[[#This Row],[Ano]]</f>
        <v>Atenas - 2004</v>
      </c>
      <c r="F8" s="3">
        <v>247</v>
      </c>
      <c r="H8" s="3" t="s">
        <v>230</v>
      </c>
      <c r="I8" s="3" t="s">
        <v>4</v>
      </c>
      <c r="J8" s="3" t="str">
        <f>VLOOKUP(Toquio_2020_Quadro_medalhas[[#This Row],[País]],delegações_Toquio_2020[],3,0)</f>
        <v>ROC</v>
      </c>
      <c r="K8" s="3" t="s">
        <v>4</v>
      </c>
      <c r="L8" s="3" t="s">
        <v>77</v>
      </c>
      <c r="M8" s="3" t="s">
        <v>78</v>
      </c>
      <c r="N8" s="3">
        <v>9</v>
      </c>
      <c r="P8" s="3" t="s">
        <v>254</v>
      </c>
      <c r="Q8" s="3" t="s">
        <v>249</v>
      </c>
      <c r="R8" s="20" t="s">
        <v>244</v>
      </c>
      <c r="S8" s="3" t="s">
        <v>589</v>
      </c>
      <c r="T8" s="3" t="s">
        <v>78</v>
      </c>
      <c r="V8" s="2" t="s">
        <v>233</v>
      </c>
      <c r="W8" s="2" t="s">
        <v>582</v>
      </c>
      <c r="X8" s="2" t="s">
        <v>78</v>
      </c>
      <c r="Y8" s="2">
        <v>951</v>
      </c>
      <c r="AB8" s="3">
        <v>2016</v>
      </c>
      <c r="AC8" s="3" t="s">
        <v>210</v>
      </c>
      <c r="AD8" s="3" t="str">
        <f>Detalhe_Medalhas_Brasil[[#This Row],[cidade]]&amp;" - "&amp;Detalhe_Medalhas_Brasil[[#This Row],[ano]]</f>
        <v>Rio - 2016</v>
      </c>
      <c r="AE8" s="3" t="s">
        <v>77</v>
      </c>
      <c r="AF8" s="3" t="s">
        <v>584</v>
      </c>
      <c r="AG8" s="3" t="s">
        <v>1033</v>
      </c>
      <c r="AH8" s="3" t="s">
        <v>104</v>
      </c>
      <c r="AI8" s="3" t="s">
        <v>104</v>
      </c>
      <c r="AL8" s="3" t="s">
        <v>859</v>
      </c>
      <c r="AM8" s="3" t="s">
        <v>230</v>
      </c>
      <c r="AN8" s="3" t="s">
        <v>859</v>
      </c>
    </row>
    <row r="9" spans="2:40" x14ac:dyDescent="0.25">
      <c r="B9" s="3" t="s">
        <v>207</v>
      </c>
      <c r="C9" s="3">
        <v>2000</v>
      </c>
      <c r="D9" s="3" t="s">
        <v>214</v>
      </c>
      <c r="E9" s="3" t="str">
        <f>Brasil_Histórico[[#This Row],[Local]]&amp;" - "&amp;Brasil_Histórico[[#This Row],[Ano]]</f>
        <v>Sidney - 2000</v>
      </c>
      <c r="F9" s="3">
        <v>205</v>
      </c>
      <c r="H9" s="3" t="s">
        <v>230</v>
      </c>
      <c r="I9" s="3" t="s">
        <v>5</v>
      </c>
      <c r="J9" s="3" t="str">
        <f>VLOOKUP(Toquio_2020_Quadro_medalhas[[#This Row],[País]],delegações_Toquio_2020[],3,0)</f>
        <v>Grã Bretanha</v>
      </c>
      <c r="K9" s="3" t="s">
        <v>113</v>
      </c>
      <c r="L9" s="3" t="s">
        <v>77</v>
      </c>
      <c r="M9" s="3" t="s">
        <v>78</v>
      </c>
      <c r="N9" s="3">
        <v>6</v>
      </c>
      <c r="P9" s="3" t="s">
        <v>256</v>
      </c>
      <c r="Q9" s="3" t="s">
        <v>249</v>
      </c>
      <c r="R9" s="20" t="s">
        <v>239</v>
      </c>
      <c r="S9" s="3" t="s">
        <v>239</v>
      </c>
      <c r="T9" s="3" t="s">
        <v>78</v>
      </c>
      <c r="V9" s="2" t="s">
        <v>622</v>
      </c>
      <c r="W9" s="2" t="s">
        <v>622</v>
      </c>
      <c r="X9" s="2" t="s">
        <v>78</v>
      </c>
      <c r="Y9" s="2">
        <v>86</v>
      </c>
      <c r="AB9" s="3">
        <v>2016</v>
      </c>
      <c r="AC9" s="3" t="s">
        <v>210</v>
      </c>
      <c r="AD9" s="3" t="str">
        <f>Detalhe_Medalhas_Brasil[[#This Row],[cidade]]&amp;" - "&amp;Detalhe_Medalhas_Brasil[[#This Row],[ano]]</f>
        <v>Rio - 2016</v>
      </c>
      <c r="AE9" s="3" t="s">
        <v>77</v>
      </c>
      <c r="AF9" s="3" t="s">
        <v>592</v>
      </c>
      <c r="AG9" s="3" t="s">
        <v>1034</v>
      </c>
      <c r="AI9" s="3" t="s">
        <v>78</v>
      </c>
      <c r="AL9" s="3" t="s">
        <v>684</v>
      </c>
      <c r="AM9" s="3" t="s">
        <v>230</v>
      </c>
      <c r="AN9" s="3" t="s">
        <v>684</v>
      </c>
    </row>
    <row r="10" spans="2:40" x14ac:dyDescent="0.25">
      <c r="B10" s="3" t="s">
        <v>207</v>
      </c>
      <c r="C10" s="3">
        <v>1996</v>
      </c>
      <c r="D10" s="3" t="s">
        <v>215</v>
      </c>
      <c r="E10" s="3" t="str">
        <f>Brasil_Histórico[[#This Row],[Local]]&amp;" - "&amp;Brasil_Histórico[[#This Row],[Ano]]</f>
        <v>Atlanta - 1996</v>
      </c>
      <c r="F10" s="3">
        <v>225</v>
      </c>
      <c r="H10" s="3" t="s">
        <v>230</v>
      </c>
      <c r="I10" s="3" t="s">
        <v>6</v>
      </c>
      <c r="J10" s="3" t="str">
        <f>VLOOKUP(Toquio_2020_Quadro_medalhas[[#This Row],[País]],delegações_Toquio_2020[],3,0)</f>
        <v>Nova Zelândia</v>
      </c>
      <c r="K10" s="3" t="s">
        <v>121</v>
      </c>
      <c r="L10" s="3" t="s">
        <v>77</v>
      </c>
      <c r="M10" s="3" t="s">
        <v>78</v>
      </c>
      <c r="N10" s="3">
        <v>6</v>
      </c>
      <c r="P10" s="3" t="s">
        <v>257</v>
      </c>
      <c r="Q10" s="3" t="s">
        <v>249</v>
      </c>
      <c r="R10" s="20" t="s">
        <v>238</v>
      </c>
      <c r="S10" s="3" t="s">
        <v>587</v>
      </c>
      <c r="T10" s="3" t="s">
        <v>78</v>
      </c>
      <c r="V10" s="2" t="s">
        <v>623</v>
      </c>
      <c r="W10" s="2" t="s">
        <v>996</v>
      </c>
      <c r="X10" s="2" t="s">
        <v>78</v>
      </c>
      <c r="Y10" s="2">
        <v>90</v>
      </c>
      <c r="AB10" s="3">
        <v>2016</v>
      </c>
      <c r="AC10" s="3" t="s">
        <v>210</v>
      </c>
      <c r="AD10" s="3" t="str">
        <f>Detalhe_Medalhas_Brasil[[#This Row],[cidade]]&amp;" - "&amp;Detalhe_Medalhas_Brasil[[#This Row],[ano]]</f>
        <v>Rio - 2016</v>
      </c>
      <c r="AE10" s="3" t="s">
        <v>80</v>
      </c>
      <c r="AF10" s="3" t="s">
        <v>1031</v>
      </c>
      <c r="AG10" s="3" t="s">
        <v>1035</v>
      </c>
      <c r="AI10" s="3" t="s">
        <v>104</v>
      </c>
      <c r="AL10" s="3" t="s">
        <v>860</v>
      </c>
      <c r="AM10" s="3" t="s">
        <v>230</v>
      </c>
      <c r="AN10" s="3" t="s">
        <v>1140</v>
      </c>
    </row>
    <row r="11" spans="2:40" x14ac:dyDescent="0.25">
      <c r="B11" s="3" t="s">
        <v>207</v>
      </c>
      <c r="C11" s="3">
        <v>1992</v>
      </c>
      <c r="D11" s="3" t="s">
        <v>216</v>
      </c>
      <c r="E11" s="3" t="str">
        <f>Brasil_Histórico[[#This Row],[Local]]&amp;" - "&amp;Brasil_Histórico[[#This Row],[Ano]]</f>
        <v>Barcelona - 1992</v>
      </c>
      <c r="F11" s="3">
        <v>197</v>
      </c>
      <c r="H11" s="3" t="s">
        <v>230</v>
      </c>
      <c r="I11" s="3" t="s">
        <v>7</v>
      </c>
      <c r="J11" s="3" t="str">
        <f>VLOOKUP(Toquio_2020_Quadro_medalhas[[#This Row],[País]],delegações_Toquio_2020[],3,0)</f>
        <v>Canadá</v>
      </c>
      <c r="K11" s="3" t="s">
        <v>119</v>
      </c>
      <c r="L11" s="3" t="s">
        <v>77</v>
      </c>
      <c r="M11" s="3" t="s">
        <v>78</v>
      </c>
      <c r="N11" s="3">
        <v>5</v>
      </c>
      <c r="P11" s="3" t="s">
        <v>258</v>
      </c>
      <c r="Q11" s="3" t="s">
        <v>249</v>
      </c>
      <c r="R11" s="20" t="s">
        <v>634</v>
      </c>
      <c r="S11" s="3" t="s">
        <v>1006</v>
      </c>
      <c r="T11" s="3" t="s">
        <v>78</v>
      </c>
      <c r="V11" s="2" t="s">
        <v>234</v>
      </c>
      <c r="W11" s="2" t="s">
        <v>583</v>
      </c>
      <c r="X11" s="2" t="s">
        <v>78</v>
      </c>
      <c r="Y11" s="2">
        <v>144</v>
      </c>
      <c r="AB11" s="3">
        <v>2016</v>
      </c>
      <c r="AC11" s="3" t="s">
        <v>210</v>
      </c>
      <c r="AD11" s="3" t="str">
        <f>Detalhe_Medalhas_Brasil[[#This Row],[cidade]]&amp;" - "&amp;Detalhe_Medalhas_Brasil[[#This Row],[ano]]</f>
        <v>Rio - 2016</v>
      </c>
      <c r="AE11" s="3" t="s">
        <v>79</v>
      </c>
      <c r="AF11" s="3" t="s">
        <v>584</v>
      </c>
      <c r="AG11" s="3" t="s">
        <v>1036</v>
      </c>
      <c r="AH11" s="3" t="s">
        <v>78</v>
      </c>
      <c r="AI11" s="3" t="s">
        <v>78</v>
      </c>
      <c r="AL11" s="3" t="s">
        <v>59</v>
      </c>
      <c r="AM11" s="3" t="s">
        <v>230</v>
      </c>
      <c r="AN11" s="3" t="s">
        <v>59</v>
      </c>
    </row>
    <row r="12" spans="2:40" x14ac:dyDescent="0.25">
      <c r="B12" s="3" t="s">
        <v>207</v>
      </c>
      <c r="C12" s="3">
        <v>1988</v>
      </c>
      <c r="D12" s="3" t="s">
        <v>217</v>
      </c>
      <c r="E12" s="3" t="str">
        <f>Brasil_Histórico[[#This Row],[Local]]&amp;" - "&amp;Brasil_Histórico[[#This Row],[Ano]]</f>
        <v>Seul - 1988</v>
      </c>
      <c r="F12" s="3">
        <v>170</v>
      </c>
      <c r="H12" s="3" t="s">
        <v>230</v>
      </c>
      <c r="I12" s="3" t="s">
        <v>8</v>
      </c>
      <c r="J12" s="3" t="str">
        <f>VLOOKUP(Toquio_2020_Quadro_medalhas[[#This Row],[País]],delegações_Toquio_2020[],3,0)</f>
        <v>Países Baixos</v>
      </c>
      <c r="K12" s="3" t="s">
        <v>115</v>
      </c>
      <c r="L12" s="3" t="s">
        <v>77</v>
      </c>
      <c r="M12" s="3" t="s">
        <v>78</v>
      </c>
      <c r="N12" s="3">
        <v>5</v>
      </c>
      <c r="P12" s="3" t="s">
        <v>260</v>
      </c>
      <c r="Q12" s="3" t="s">
        <v>249</v>
      </c>
      <c r="R12" s="20" t="s">
        <v>232</v>
      </c>
      <c r="S12" s="3" t="s">
        <v>591</v>
      </c>
      <c r="T12" s="3" t="s">
        <v>78</v>
      </c>
      <c r="V12" s="2" t="s">
        <v>235</v>
      </c>
      <c r="W12" s="2" t="s">
        <v>584</v>
      </c>
      <c r="X12" s="2" t="s">
        <v>78</v>
      </c>
      <c r="Y12" s="2">
        <v>48</v>
      </c>
      <c r="AB12" s="3">
        <v>2016</v>
      </c>
      <c r="AC12" s="3" t="s">
        <v>210</v>
      </c>
      <c r="AD12" s="3" t="str">
        <f>Detalhe_Medalhas_Brasil[[#This Row],[cidade]]&amp;" - "&amp;Detalhe_Medalhas_Brasil[[#This Row],[ano]]</f>
        <v>Rio - 2016</v>
      </c>
      <c r="AE12" s="3" t="s">
        <v>77</v>
      </c>
      <c r="AF12" s="3" t="s">
        <v>585</v>
      </c>
      <c r="AG12" s="3" t="s">
        <v>1037</v>
      </c>
      <c r="AI12" s="3" t="s">
        <v>104</v>
      </c>
      <c r="AL12" s="3" t="s">
        <v>92</v>
      </c>
      <c r="AM12" s="3" t="s">
        <v>230</v>
      </c>
      <c r="AN12" s="3" t="s">
        <v>1141</v>
      </c>
    </row>
    <row r="13" spans="2:40" x14ac:dyDescent="0.25">
      <c r="B13" s="3" t="s">
        <v>207</v>
      </c>
      <c r="C13" s="3">
        <v>1984</v>
      </c>
      <c r="D13" s="3" t="s">
        <v>218</v>
      </c>
      <c r="E13" s="3" t="str">
        <f>Brasil_Histórico[[#This Row],[Local]]&amp;" - "&amp;Brasil_Histórico[[#This Row],[Ano]]</f>
        <v>Los Angeles - 1984</v>
      </c>
      <c r="F13" s="3">
        <v>151</v>
      </c>
      <c r="H13" s="3" t="s">
        <v>230</v>
      </c>
      <c r="I13" s="3" t="s">
        <v>9</v>
      </c>
      <c r="J13" s="3" t="str">
        <f>VLOOKUP(Toquio_2020_Quadro_medalhas[[#This Row],[País]],delegações_Toquio_2020[],3,0)</f>
        <v>Alemanha</v>
      </c>
      <c r="K13" s="3" t="s">
        <v>117</v>
      </c>
      <c r="L13" s="3" t="s">
        <v>77</v>
      </c>
      <c r="M13" s="3" t="s">
        <v>78</v>
      </c>
      <c r="N13" s="3">
        <v>4</v>
      </c>
      <c r="P13" s="3" t="s">
        <v>262</v>
      </c>
      <c r="Q13" s="3" t="s">
        <v>249</v>
      </c>
      <c r="R13" s="20" t="s">
        <v>233</v>
      </c>
      <c r="S13" s="3" t="s">
        <v>582</v>
      </c>
      <c r="T13" s="3" t="s">
        <v>104</v>
      </c>
      <c r="V13" s="2" t="s">
        <v>236</v>
      </c>
      <c r="W13" s="2" t="s">
        <v>585</v>
      </c>
      <c r="X13" s="2" t="s">
        <v>78</v>
      </c>
      <c r="Y13" s="2">
        <v>102</v>
      </c>
      <c r="AB13" s="3">
        <v>2016</v>
      </c>
      <c r="AC13" s="3" t="s">
        <v>210</v>
      </c>
      <c r="AD13" s="3" t="str">
        <f>Detalhe_Medalhas_Brasil[[#This Row],[cidade]]&amp;" - "&amp;Detalhe_Medalhas_Brasil[[#This Row],[ano]]</f>
        <v>Rio - 2016</v>
      </c>
      <c r="AE13" s="3" t="s">
        <v>79</v>
      </c>
      <c r="AF13" s="3" t="s">
        <v>1031</v>
      </c>
      <c r="AG13" s="3" t="s">
        <v>1035</v>
      </c>
      <c r="AI13" s="3" t="s">
        <v>104</v>
      </c>
      <c r="AL13" s="3" t="s">
        <v>861</v>
      </c>
      <c r="AM13" s="3" t="s">
        <v>230</v>
      </c>
      <c r="AN13" s="3" t="s">
        <v>861</v>
      </c>
    </row>
    <row r="14" spans="2:40" x14ac:dyDescent="0.25">
      <c r="B14" s="3" t="s">
        <v>207</v>
      </c>
      <c r="C14" s="3">
        <v>1980</v>
      </c>
      <c r="D14" s="3" t="s">
        <v>219</v>
      </c>
      <c r="E14" s="3" t="str">
        <f>Brasil_Histórico[[#This Row],[Local]]&amp;" - "&amp;Brasil_Histórico[[#This Row],[Ano]]</f>
        <v>Moscou - 1980</v>
      </c>
      <c r="F14" s="3">
        <v>109</v>
      </c>
      <c r="H14" s="3" t="s">
        <v>230</v>
      </c>
      <c r="I14" s="3" t="s">
        <v>10</v>
      </c>
      <c r="J14" s="3" t="str">
        <f>VLOOKUP(Toquio_2020_Quadro_medalhas[[#This Row],[País]],delegações_Toquio_2020[],3,0)</f>
        <v>Brasil</v>
      </c>
      <c r="K14" s="3" t="s">
        <v>120</v>
      </c>
      <c r="L14" s="3" t="s">
        <v>77</v>
      </c>
      <c r="M14" s="3" t="s">
        <v>78</v>
      </c>
      <c r="N14" s="3">
        <v>3</v>
      </c>
      <c r="P14" s="3" t="s">
        <v>264</v>
      </c>
      <c r="Q14" s="3" t="s">
        <v>249</v>
      </c>
      <c r="R14" s="20" t="s">
        <v>238</v>
      </c>
      <c r="S14" s="3" t="s">
        <v>587</v>
      </c>
      <c r="T14" s="3" t="s">
        <v>78</v>
      </c>
      <c r="V14" s="2" t="s">
        <v>624</v>
      </c>
      <c r="W14" s="2" t="s">
        <v>997</v>
      </c>
      <c r="X14" s="2" t="s">
        <v>78</v>
      </c>
      <c r="Y14" s="2">
        <v>41</v>
      </c>
      <c r="AB14" s="3">
        <v>2016</v>
      </c>
      <c r="AC14" s="3" t="s">
        <v>210</v>
      </c>
      <c r="AD14" s="3" t="str">
        <f>Detalhe_Medalhas_Brasil[[#This Row],[cidade]]&amp;" - "&amp;Detalhe_Medalhas_Brasil[[#This Row],[ano]]</f>
        <v>Rio - 2016</v>
      </c>
      <c r="AE14" s="3" t="s">
        <v>77</v>
      </c>
      <c r="AF14" s="3" t="s">
        <v>582</v>
      </c>
      <c r="AG14" s="3" t="s">
        <v>1038</v>
      </c>
      <c r="AH14" s="3" t="s">
        <v>1122</v>
      </c>
      <c r="AI14" s="3" t="s">
        <v>104</v>
      </c>
      <c r="AL14" s="3" t="s">
        <v>3</v>
      </c>
      <c r="AM14" s="3" t="s">
        <v>230</v>
      </c>
      <c r="AN14" s="3" t="s">
        <v>982</v>
      </c>
    </row>
    <row r="15" spans="2:40" x14ac:dyDescent="0.25">
      <c r="B15" s="3" t="s">
        <v>207</v>
      </c>
      <c r="C15" s="3">
        <v>1976</v>
      </c>
      <c r="D15" s="3" t="s">
        <v>220</v>
      </c>
      <c r="E15" s="3" t="str">
        <f>Brasil_Histórico[[#This Row],[Local]]&amp;" - "&amp;Brasil_Histórico[[#This Row],[Ano]]</f>
        <v>Montreal - 1976</v>
      </c>
      <c r="F15" s="3">
        <v>93</v>
      </c>
      <c r="H15" s="3" t="s">
        <v>230</v>
      </c>
      <c r="I15" s="3" t="s">
        <v>11</v>
      </c>
      <c r="J15" s="3" t="str">
        <f>VLOOKUP(Toquio_2020_Quadro_medalhas[[#This Row],[País]],delegações_Toquio_2020[],3,0)</f>
        <v>Suíça</v>
      </c>
      <c r="K15" s="3" t="s">
        <v>132</v>
      </c>
      <c r="L15" s="3" t="s">
        <v>77</v>
      </c>
      <c r="M15" s="3" t="s">
        <v>78</v>
      </c>
      <c r="N15" s="3">
        <v>3</v>
      </c>
      <c r="P15" s="3" t="s">
        <v>265</v>
      </c>
      <c r="Q15" s="3" t="s">
        <v>249</v>
      </c>
      <c r="R15" s="20" t="s">
        <v>238</v>
      </c>
      <c r="S15" s="3" t="s">
        <v>587</v>
      </c>
      <c r="T15" s="3" t="s">
        <v>78</v>
      </c>
      <c r="V15" s="2" t="s">
        <v>237</v>
      </c>
      <c r="W15" s="2" t="s">
        <v>586</v>
      </c>
      <c r="X15" s="2" t="s">
        <v>78</v>
      </c>
      <c r="Y15" s="2">
        <v>122</v>
      </c>
      <c r="AB15" s="3">
        <v>2016</v>
      </c>
      <c r="AC15" s="3" t="s">
        <v>210</v>
      </c>
      <c r="AD15" s="3" t="str">
        <f>Detalhe_Medalhas_Brasil[[#This Row],[cidade]]&amp;" - "&amp;Detalhe_Medalhas_Brasil[[#This Row],[ano]]</f>
        <v>Rio - 2016</v>
      </c>
      <c r="AE15" s="3" t="s">
        <v>80</v>
      </c>
      <c r="AF15" s="3" t="s">
        <v>1021</v>
      </c>
      <c r="AG15" s="3" t="s">
        <v>1039</v>
      </c>
      <c r="AI15" s="3" t="s">
        <v>78</v>
      </c>
      <c r="AL15" s="3" t="s">
        <v>28</v>
      </c>
      <c r="AM15" s="3" t="s">
        <v>230</v>
      </c>
      <c r="AN15" s="3" t="s">
        <v>1142</v>
      </c>
    </row>
    <row r="16" spans="2:40" x14ac:dyDescent="0.25">
      <c r="B16" s="3" t="s">
        <v>207</v>
      </c>
      <c r="C16" s="3">
        <v>1972</v>
      </c>
      <c r="D16" s="3" t="s">
        <v>221</v>
      </c>
      <c r="E16" s="3" t="str">
        <f>Brasil_Histórico[[#This Row],[Local]]&amp;" - "&amp;Brasil_Histórico[[#This Row],[Ano]]</f>
        <v>Munique - 1972</v>
      </c>
      <c r="F16" s="3">
        <v>89</v>
      </c>
      <c r="H16" s="3" t="s">
        <v>230</v>
      </c>
      <c r="I16" s="3" t="s">
        <v>12</v>
      </c>
      <c r="J16" s="3" t="str">
        <f>VLOOKUP(Toquio_2020_Quadro_medalhas[[#This Row],[País]],delegações_Toquio_2020[],3,0)</f>
        <v>Jamaica</v>
      </c>
      <c r="K16" s="3" t="s">
        <v>129</v>
      </c>
      <c r="L16" s="3" t="s">
        <v>77</v>
      </c>
      <c r="M16" s="3" t="s">
        <v>78</v>
      </c>
      <c r="N16" s="3">
        <v>3</v>
      </c>
      <c r="P16" s="3" t="s">
        <v>266</v>
      </c>
      <c r="Q16" s="3" t="s">
        <v>249</v>
      </c>
      <c r="R16" s="20" t="s">
        <v>238</v>
      </c>
      <c r="S16" s="3" t="s">
        <v>587</v>
      </c>
      <c r="T16" s="3" t="s">
        <v>78</v>
      </c>
      <c r="V16" s="2" t="s">
        <v>625</v>
      </c>
      <c r="W16" s="2" t="s">
        <v>998</v>
      </c>
      <c r="X16" s="2" t="s">
        <v>78</v>
      </c>
      <c r="Y16" s="2">
        <v>9</v>
      </c>
      <c r="AB16" s="3">
        <v>2016</v>
      </c>
      <c r="AC16" s="3" t="s">
        <v>210</v>
      </c>
      <c r="AD16" s="3" t="str">
        <f>Detalhe_Medalhas_Brasil[[#This Row],[cidade]]&amp;" - "&amp;Detalhe_Medalhas_Brasil[[#This Row],[ano]]</f>
        <v>Rio - 2016</v>
      </c>
      <c r="AE16" s="3" t="s">
        <v>79</v>
      </c>
      <c r="AF16" s="3" t="s">
        <v>591</v>
      </c>
      <c r="AG16" s="3" t="s">
        <v>1040</v>
      </c>
      <c r="AI16" s="3" t="s">
        <v>104</v>
      </c>
      <c r="AL16" s="3" t="s">
        <v>53</v>
      </c>
      <c r="AM16" s="3" t="s">
        <v>230</v>
      </c>
      <c r="AN16" s="3" t="s">
        <v>1143</v>
      </c>
    </row>
    <row r="17" spans="2:40" x14ac:dyDescent="0.25">
      <c r="B17" s="3" t="s">
        <v>207</v>
      </c>
      <c r="C17" s="3">
        <v>1968</v>
      </c>
      <c r="D17" s="3" t="s">
        <v>222</v>
      </c>
      <c r="E17" s="3" t="str">
        <f>Brasil_Histórico[[#This Row],[Local]]&amp;" - "&amp;Brasil_Histórico[[#This Row],[Ano]]</f>
        <v>México - 1968</v>
      </c>
      <c r="F17" s="3">
        <v>84</v>
      </c>
      <c r="H17" s="3" t="s">
        <v>230</v>
      </c>
      <c r="I17" s="3" t="s">
        <v>13</v>
      </c>
      <c r="J17" s="3" t="str">
        <f>VLOOKUP(Toquio_2020_Quadro_medalhas[[#This Row],[País]],delegações_Toquio_2020[],3,0)</f>
        <v>Bulgária</v>
      </c>
      <c r="K17" s="3" t="s">
        <v>139</v>
      </c>
      <c r="L17" s="3" t="s">
        <v>77</v>
      </c>
      <c r="M17" s="3" t="s">
        <v>78</v>
      </c>
      <c r="N17" s="3">
        <v>3</v>
      </c>
      <c r="P17" s="3" t="s">
        <v>267</v>
      </c>
      <c r="Q17" s="3" t="s">
        <v>249</v>
      </c>
      <c r="R17" s="20" t="s">
        <v>648</v>
      </c>
      <c r="S17" s="3" t="s">
        <v>1018</v>
      </c>
      <c r="T17" s="3" t="s">
        <v>78</v>
      </c>
      <c r="V17" s="2" t="s">
        <v>626</v>
      </c>
      <c r="W17" s="2" t="s">
        <v>999</v>
      </c>
      <c r="X17" s="2" t="s">
        <v>78</v>
      </c>
      <c r="Y17" s="2">
        <v>24</v>
      </c>
      <c r="AB17" s="3">
        <v>2016</v>
      </c>
      <c r="AC17" s="3" t="s">
        <v>210</v>
      </c>
      <c r="AD17" s="3" t="str">
        <f>Detalhe_Medalhas_Brasil[[#This Row],[cidade]]&amp;" - "&amp;Detalhe_Medalhas_Brasil[[#This Row],[ano]]</f>
        <v>Rio - 2016</v>
      </c>
      <c r="AE17" s="3" t="s">
        <v>80</v>
      </c>
      <c r="AF17" s="3" t="s">
        <v>591</v>
      </c>
      <c r="AG17" s="3" t="s">
        <v>1041</v>
      </c>
      <c r="AI17" s="3" t="s">
        <v>104</v>
      </c>
      <c r="AL17" s="3" t="s">
        <v>42</v>
      </c>
      <c r="AM17" s="3" t="s">
        <v>230</v>
      </c>
      <c r="AN17" s="3" t="s">
        <v>42</v>
      </c>
    </row>
    <row r="18" spans="2:40" x14ac:dyDescent="0.25">
      <c r="B18" s="3" t="s">
        <v>207</v>
      </c>
      <c r="C18" s="3">
        <v>1964</v>
      </c>
      <c r="D18" s="3" t="s">
        <v>209</v>
      </c>
      <c r="E18" s="3" t="str">
        <f>Brasil_Histórico[[#This Row],[Local]]&amp;" - "&amp;Brasil_Histórico[[#This Row],[Ano]]</f>
        <v>Tóquio - 1964</v>
      </c>
      <c r="F18" s="3">
        <v>69</v>
      </c>
      <c r="H18" s="3" t="s">
        <v>230</v>
      </c>
      <c r="I18" s="3" t="s">
        <v>14</v>
      </c>
      <c r="J18" s="3" t="str">
        <f>VLOOKUP(Toquio_2020_Quadro_medalhas[[#This Row],[País]],delegações_Toquio_2020[],3,0)</f>
        <v>França</v>
      </c>
      <c r="K18" s="3" t="s">
        <v>116</v>
      </c>
      <c r="L18" s="3" t="s">
        <v>77</v>
      </c>
      <c r="M18" s="3" t="s">
        <v>78</v>
      </c>
      <c r="N18" s="3">
        <v>2</v>
      </c>
      <c r="P18" s="3" t="s">
        <v>268</v>
      </c>
      <c r="Q18" s="3" t="s">
        <v>249</v>
      </c>
      <c r="R18" s="20" t="s">
        <v>238</v>
      </c>
      <c r="S18" s="3" t="s">
        <v>587</v>
      </c>
      <c r="T18" s="3" t="s">
        <v>104</v>
      </c>
      <c r="V18" s="2" t="s">
        <v>627</v>
      </c>
      <c r="W18" s="2" t="s">
        <v>1000</v>
      </c>
      <c r="X18" s="2" t="s">
        <v>78</v>
      </c>
      <c r="Y18" s="2">
        <v>38</v>
      </c>
      <c r="AB18" s="3">
        <v>2016</v>
      </c>
      <c r="AC18" s="3" t="s">
        <v>210</v>
      </c>
      <c r="AD18" s="3" t="str">
        <f>Detalhe_Medalhas_Brasil[[#This Row],[cidade]]&amp;" - "&amp;Detalhe_Medalhas_Brasil[[#This Row],[ano]]</f>
        <v>Rio - 2016</v>
      </c>
      <c r="AE18" s="3" t="s">
        <v>79</v>
      </c>
      <c r="AF18" s="3" t="s">
        <v>591</v>
      </c>
      <c r="AG18" s="3" t="s">
        <v>1042</v>
      </c>
      <c r="AI18" s="3" t="s">
        <v>104</v>
      </c>
      <c r="AL18" s="3" t="s">
        <v>60</v>
      </c>
      <c r="AM18" s="3" t="s">
        <v>230</v>
      </c>
      <c r="AN18" s="3" t="s">
        <v>60</v>
      </c>
    </row>
    <row r="19" spans="2:40" x14ac:dyDescent="0.25">
      <c r="B19" s="3" t="s">
        <v>207</v>
      </c>
      <c r="C19" s="3">
        <v>1960</v>
      </c>
      <c r="D19" s="3" t="s">
        <v>223</v>
      </c>
      <c r="E19" s="3" t="str">
        <f>Brasil_Histórico[[#This Row],[Local]]&amp;" - "&amp;Brasil_Histórico[[#This Row],[Ano]]</f>
        <v>Roma - 1960</v>
      </c>
      <c r="F19" s="3">
        <v>81</v>
      </c>
      <c r="H19" s="3" t="s">
        <v>230</v>
      </c>
      <c r="I19" s="3" t="s">
        <v>15</v>
      </c>
      <c r="J19" s="3" t="str">
        <f>VLOOKUP(Toquio_2020_Quadro_medalhas[[#This Row],[País]],delegações_Toquio_2020[],3,0)</f>
        <v>Itália</v>
      </c>
      <c r="K19" s="3" t="s">
        <v>118</v>
      </c>
      <c r="L19" s="3" t="s">
        <v>77</v>
      </c>
      <c r="M19" s="3" t="s">
        <v>78</v>
      </c>
      <c r="N19" s="3">
        <v>2</v>
      </c>
      <c r="P19" s="3" t="s">
        <v>269</v>
      </c>
      <c r="Q19" s="3" t="s">
        <v>249</v>
      </c>
      <c r="R19" s="20" t="s">
        <v>631</v>
      </c>
      <c r="S19" s="3" t="s">
        <v>1020</v>
      </c>
      <c r="T19" s="3" t="s">
        <v>104</v>
      </c>
      <c r="V19" s="2" t="s">
        <v>628</v>
      </c>
      <c r="W19" s="2" t="s">
        <v>1001</v>
      </c>
      <c r="X19" s="2" t="s">
        <v>78</v>
      </c>
      <c r="Y19" s="2">
        <v>70</v>
      </c>
      <c r="AB19" s="3">
        <v>2016</v>
      </c>
      <c r="AC19" s="3" t="s">
        <v>210</v>
      </c>
      <c r="AD19" s="3" t="str">
        <f>Detalhe_Medalhas_Brasil[[#This Row],[cidade]]&amp;" - "&amp;Detalhe_Medalhas_Brasil[[#This Row],[ano]]</f>
        <v>Rio - 2016</v>
      </c>
      <c r="AE19" s="3" t="s">
        <v>80</v>
      </c>
      <c r="AF19" s="3" t="s">
        <v>1043</v>
      </c>
      <c r="AG19" s="3" t="s">
        <v>1044</v>
      </c>
      <c r="AI19" s="3" t="s">
        <v>104</v>
      </c>
      <c r="AL19" s="3" t="s">
        <v>669</v>
      </c>
      <c r="AM19" s="3" t="s">
        <v>230</v>
      </c>
      <c r="AN19" s="3" t="s">
        <v>669</v>
      </c>
    </row>
    <row r="20" spans="2:40" x14ac:dyDescent="0.25">
      <c r="B20" s="3" t="s">
        <v>207</v>
      </c>
      <c r="C20" s="3">
        <v>1956</v>
      </c>
      <c r="D20" s="3" t="s">
        <v>224</v>
      </c>
      <c r="E20" s="3" t="str">
        <f>Brasil_Histórico[[#This Row],[Local]]&amp;" - "&amp;Brasil_Histórico[[#This Row],[Ano]]</f>
        <v>Melbuorne - 1956</v>
      </c>
      <c r="F20" s="3">
        <v>48</v>
      </c>
      <c r="H20" s="3" t="s">
        <v>230</v>
      </c>
      <c r="I20" s="3" t="s">
        <v>16</v>
      </c>
      <c r="J20" s="3" t="str">
        <f>VLOOKUP(Toquio_2020_Quadro_medalhas[[#This Row],[País]],delegações_Toquio_2020[],3,0)</f>
        <v>República da Coreia</v>
      </c>
      <c r="K20" s="3" t="s">
        <v>124</v>
      </c>
      <c r="L20" s="3" t="s">
        <v>77</v>
      </c>
      <c r="M20" s="3" t="s">
        <v>78</v>
      </c>
      <c r="N20" s="3">
        <v>2</v>
      </c>
      <c r="P20" s="3" t="s">
        <v>270</v>
      </c>
      <c r="Q20" s="3" t="s">
        <v>249</v>
      </c>
      <c r="R20" s="20" t="s">
        <v>637</v>
      </c>
      <c r="S20" s="3" t="s">
        <v>1009</v>
      </c>
      <c r="T20" s="3" t="s">
        <v>78</v>
      </c>
      <c r="V20" s="2" t="s">
        <v>629</v>
      </c>
      <c r="W20" s="2" t="s">
        <v>1002</v>
      </c>
      <c r="X20" s="2" t="s">
        <v>78</v>
      </c>
      <c r="Y20" s="2">
        <v>92</v>
      </c>
      <c r="AB20" s="3">
        <v>2016</v>
      </c>
      <c r="AC20" s="3" t="s">
        <v>210</v>
      </c>
      <c r="AD20" s="3" t="str">
        <f>Detalhe_Medalhas_Brasil[[#This Row],[cidade]]&amp;" - "&amp;Detalhe_Medalhas_Brasil[[#This Row],[ano]]</f>
        <v>Rio - 2016</v>
      </c>
      <c r="AE20" s="3" t="s">
        <v>80</v>
      </c>
      <c r="AF20" s="3" t="s">
        <v>1043</v>
      </c>
      <c r="AG20" s="3" t="s">
        <v>1045</v>
      </c>
      <c r="AI20" s="3" t="s">
        <v>78</v>
      </c>
      <c r="AL20" s="3" t="s">
        <v>862</v>
      </c>
      <c r="AM20" s="3" t="s">
        <v>230</v>
      </c>
      <c r="AN20" s="3" t="s">
        <v>862</v>
      </c>
    </row>
    <row r="21" spans="2:40" x14ac:dyDescent="0.25">
      <c r="B21" s="3" t="s">
        <v>207</v>
      </c>
      <c r="C21" s="3">
        <v>1952</v>
      </c>
      <c r="D21" s="3" t="s">
        <v>225</v>
      </c>
      <c r="E21" s="3" t="str">
        <f>Brasil_Histórico[[#This Row],[Local]]&amp;" - "&amp;Brasil_Histórico[[#This Row],[Ano]]</f>
        <v>Helsinque - 1952</v>
      </c>
      <c r="F21" s="3">
        <v>108</v>
      </c>
      <c r="H21" s="3" t="s">
        <v>230</v>
      </c>
      <c r="I21" s="3" t="s">
        <v>17</v>
      </c>
      <c r="J21" s="3" t="str">
        <f>VLOOKUP(Toquio_2020_Quadro_medalhas[[#This Row],[País]],delegações_Toquio_2020[],3,0)</f>
        <v>Quênia</v>
      </c>
      <c r="K21" s="3" t="s">
        <v>127</v>
      </c>
      <c r="L21" s="3" t="s">
        <v>77</v>
      </c>
      <c r="M21" s="3" t="s">
        <v>78</v>
      </c>
      <c r="N21" s="3">
        <v>2</v>
      </c>
      <c r="P21" s="3" t="s">
        <v>272</v>
      </c>
      <c r="Q21" s="3" t="s">
        <v>249</v>
      </c>
      <c r="R21" s="20" t="s">
        <v>238</v>
      </c>
      <c r="S21" s="3" t="s">
        <v>587</v>
      </c>
      <c r="T21" s="3" t="s">
        <v>104</v>
      </c>
      <c r="V21" s="2" t="s">
        <v>630</v>
      </c>
      <c r="W21" s="2" t="s">
        <v>1003</v>
      </c>
      <c r="X21" s="2" t="s">
        <v>78</v>
      </c>
      <c r="Y21" s="2">
        <v>72</v>
      </c>
      <c r="AB21" s="3">
        <v>2016</v>
      </c>
      <c r="AC21" s="3" t="s">
        <v>210</v>
      </c>
      <c r="AD21" s="3" t="str">
        <f>Detalhe_Medalhas_Brasil[[#This Row],[cidade]]&amp;" - "&amp;Detalhe_Medalhas_Brasil[[#This Row],[ano]]</f>
        <v>Rio - 2016</v>
      </c>
      <c r="AE21" s="3" t="s">
        <v>77</v>
      </c>
      <c r="AF21" s="3" t="s">
        <v>1043</v>
      </c>
      <c r="AG21" s="3" t="s">
        <v>1046</v>
      </c>
      <c r="AI21" s="3" t="s">
        <v>78</v>
      </c>
      <c r="AL21" s="3" t="s">
        <v>50</v>
      </c>
      <c r="AM21" s="3" t="s">
        <v>230</v>
      </c>
      <c r="AN21" s="3" t="s">
        <v>1144</v>
      </c>
    </row>
    <row r="22" spans="2:40" x14ac:dyDescent="0.25">
      <c r="B22" s="3" t="s">
        <v>207</v>
      </c>
      <c r="C22" s="3">
        <v>1948</v>
      </c>
      <c r="D22" s="3" t="s">
        <v>211</v>
      </c>
      <c r="E22" s="3" t="str">
        <f>Brasil_Histórico[[#This Row],[Local]]&amp;" - "&amp;Brasil_Histórico[[#This Row],[Ano]]</f>
        <v>Londres - 1948</v>
      </c>
      <c r="F22" s="3">
        <v>81</v>
      </c>
      <c r="H22" s="3" t="s">
        <v>230</v>
      </c>
      <c r="I22" s="3" t="s">
        <v>18</v>
      </c>
      <c r="J22" s="3" t="str">
        <f>VLOOKUP(Toquio_2020_Quadro_medalhas[[#This Row],[País]],delegações_Toquio_2020[],3,0)</f>
        <v>Sérvia</v>
      </c>
      <c r="K22" s="3" t="s">
        <v>137</v>
      </c>
      <c r="L22" s="3" t="s">
        <v>77</v>
      </c>
      <c r="M22" s="3" t="s">
        <v>78</v>
      </c>
      <c r="N22" s="3">
        <v>2</v>
      </c>
      <c r="P22" s="3" t="s">
        <v>273</v>
      </c>
      <c r="Q22" s="3" t="s">
        <v>249</v>
      </c>
      <c r="R22" s="20" t="s">
        <v>634</v>
      </c>
      <c r="S22" s="3" t="s">
        <v>1006</v>
      </c>
      <c r="T22" s="3" t="s">
        <v>78</v>
      </c>
      <c r="V22" s="2" t="s">
        <v>631</v>
      </c>
      <c r="W22" s="2" t="s">
        <v>1020</v>
      </c>
      <c r="X22" s="2" t="s">
        <v>78</v>
      </c>
      <c r="Y22" s="2">
        <v>74</v>
      </c>
      <c r="AB22" s="3">
        <v>2016</v>
      </c>
      <c r="AC22" s="3" t="s">
        <v>210</v>
      </c>
      <c r="AD22" s="3" t="str">
        <f>Detalhe_Medalhas_Brasil[[#This Row],[cidade]]&amp;" - "&amp;Detalhe_Medalhas_Brasil[[#This Row],[ano]]</f>
        <v>Rio - 2016</v>
      </c>
      <c r="AE22" s="3" t="s">
        <v>79</v>
      </c>
      <c r="AF22" s="3" t="s">
        <v>1047</v>
      </c>
      <c r="AG22" s="3" t="s">
        <v>1048</v>
      </c>
      <c r="AI22" s="3" t="s">
        <v>104</v>
      </c>
      <c r="AL22" s="3" t="s">
        <v>19</v>
      </c>
      <c r="AM22" s="3" t="s">
        <v>230</v>
      </c>
      <c r="AN22" s="3" t="s">
        <v>1145</v>
      </c>
    </row>
    <row r="23" spans="2:40" x14ac:dyDescent="0.25">
      <c r="B23" s="3" t="s">
        <v>207</v>
      </c>
      <c r="C23" s="3">
        <v>1920</v>
      </c>
      <c r="D23" s="3" t="s">
        <v>226</v>
      </c>
      <c r="E23" s="3" t="str">
        <f>Brasil_Histórico[[#This Row],[Local]]&amp;" - "&amp;Brasil_Histórico[[#This Row],[Ano]]</f>
        <v>Antuérpia - 1920</v>
      </c>
      <c r="F23" s="3">
        <v>21</v>
      </c>
      <c r="H23" s="3" t="s">
        <v>230</v>
      </c>
      <c r="I23" s="3" t="s">
        <v>19</v>
      </c>
      <c r="J23" s="3" t="str">
        <f>VLOOKUP(Toquio_2020_Quadro_medalhas[[#This Row],[País]],delegações_Toquio_2020[],3,0)</f>
        <v>Bélgica</v>
      </c>
      <c r="K23" s="3" t="s">
        <v>138</v>
      </c>
      <c r="L23" s="3" t="s">
        <v>77</v>
      </c>
      <c r="M23" s="3" t="s">
        <v>78</v>
      </c>
      <c r="N23" s="3">
        <v>2</v>
      </c>
      <c r="P23" s="3" t="s">
        <v>274</v>
      </c>
      <c r="Q23" s="3" t="s">
        <v>249</v>
      </c>
      <c r="R23" s="20" t="s">
        <v>233</v>
      </c>
      <c r="S23" s="3" t="s">
        <v>582</v>
      </c>
      <c r="T23" s="3" t="s">
        <v>78</v>
      </c>
      <c r="V23" s="2" t="s">
        <v>632</v>
      </c>
      <c r="W23" s="2" t="s">
        <v>1004</v>
      </c>
      <c r="X23" s="2" t="s">
        <v>78</v>
      </c>
      <c r="Y23" s="2">
        <v>128</v>
      </c>
      <c r="AB23" s="3">
        <v>2012</v>
      </c>
      <c r="AC23" s="3" t="s">
        <v>211</v>
      </c>
      <c r="AD23" s="3" t="str">
        <f>Detalhe_Medalhas_Brasil[[#This Row],[cidade]]&amp;" - "&amp;Detalhe_Medalhas_Brasil[[#This Row],[ano]]</f>
        <v>Londres - 2012</v>
      </c>
      <c r="AE23" s="3" t="s">
        <v>79</v>
      </c>
      <c r="AF23" s="3" t="s">
        <v>588</v>
      </c>
      <c r="AG23" s="3" t="s">
        <v>1049</v>
      </c>
      <c r="AI23" s="3" t="s">
        <v>78</v>
      </c>
      <c r="AL23" s="3" t="s">
        <v>863</v>
      </c>
      <c r="AM23" s="3" t="s">
        <v>230</v>
      </c>
      <c r="AN23" s="3" t="s">
        <v>863</v>
      </c>
    </row>
    <row r="24" spans="2:40" x14ac:dyDescent="0.25">
      <c r="H24" s="3" t="s">
        <v>230</v>
      </c>
      <c r="I24" s="3" t="s">
        <v>20</v>
      </c>
      <c r="J24" s="3" t="str">
        <f>VLOOKUP(Toquio_2020_Quadro_medalhas[[#This Row],[País]],delegações_Toquio_2020[],3,0)</f>
        <v>Kosovo</v>
      </c>
      <c r="K24" s="3" t="s">
        <v>152</v>
      </c>
      <c r="L24" s="3" t="s">
        <v>77</v>
      </c>
      <c r="M24" s="3" t="s">
        <v>78</v>
      </c>
      <c r="N24" s="3">
        <v>2</v>
      </c>
      <c r="P24" s="3" t="s">
        <v>275</v>
      </c>
      <c r="Q24" s="3" t="s">
        <v>249</v>
      </c>
      <c r="R24" s="20" t="s">
        <v>634</v>
      </c>
      <c r="S24" s="3" t="s">
        <v>1006</v>
      </c>
      <c r="T24" s="3" t="s">
        <v>78</v>
      </c>
      <c r="V24" s="2" t="s">
        <v>238</v>
      </c>
      <c r="W24" s="2" t="s">
        <v>587</v>
      </c>
      <c r="X24" s="2" t="s">
        <v>78</v>
      </c>
      <c r="Y24" s="2">
        <v>264</v>
      </c>
      <c r="AB24" s="3">
        <v>2012</v>
      </c>
      <c r="AC24" s="3" t="s">
        <v>211</v>
      </c>
      <c r="AD24" s="3" t="str">
        <f>Detalhe_Medalhas_Brasil[[#This Row],[cidade]]&amp;" - "&amp;Detalhe_Medalhas_Brasil[[#This Row],[ano]]</f>
        <v>Londres - 2012</v>
      </c>
      <c r="AE24" s="3" t="s">
        <v>79</v>
      </c>
      <c r="AF24" s="3" t="s">
        <v>590</v>
      </c>
      <c r="AG24" s="3" t="s">
        <v>1029</v>
      </c>
      <c r="AH24" s="3" t="s">
        <v>104</v>
      </c>
      <c r="AI24" s="3" t="s">
        <v>104</v>
      </c>
      <c r="AL24" s="3" t="s">
        <v>864</v>
      </c>
      <c r="AM24" s="3" t="s">
        <v>230</v>
      </c>
      <c r="AN24" s="3" t="s">
        <v>864</v>
      </c>
    </row>
    <row r="25" spans="2:40" x14ac:dyDescent="0.25">
      <c r="H25" s="3" t="s">
        <v>230</v>
      </c>
      <c r="I25" s="3" t="s">
        <v>21</v>
      </c>
      <c r="J25" s="3" t="str">
        <f>VLOOKUP(Toquio_2020_Quadro_medalhas[[#This Row],[País]],delegações_Toquio_2020[],3,0)</f>
        <v>Polônia</v>
      </c>
      <c r="K25" s="3" t="s">
        <v>125</v>
      </c>
      <c r="L25" s="3" t="s">
        <v>77</v>
      </c>
      <c r="M25" s="3" t="s">
        <v>78</v>
      </c>
      <c r="N25" s="3">
        <v>1</v>
      </c>
      <c r="P25" s="3" t="s">
        <v>276</v>
      </c>
      <c r="Q25" s="3" t="s">
        <v>249</v>
      </c>
      <c r="R25" s="20" t="s">
        <v>640</v>
      </c>
      <c r="S25" s="3" t="s">
        <v>581</v>
      </c>
      <c r="T25" s="3" t="s">
        <v>78</v>
      </c>
      <c r="V25" s="2" t="s">
        <v>633</v>
      </c>
      <c r="W25" s="2" t="s">
        <v>1005</v>
      </c>
      <c r="X25" s="2" t="s">
        <v>78</v>
      </c>
      <c r="Y25" s="2">
        <v>60</v>
      </c>
      <c r="AB25" s="3">
        <v>2012</v>
      </c>
      <c r="AC25" s="3" t="s">
        <v>211</v>
      </c>
      <c r="AD25" s="3" t="str">
        <f>Detalhe_Medalhas_Brasil[[#This Row],[cidade]]&amp;" - "&amp;Detalhe_Medalhas_Brasil[[#This Row],[ano]]</f>
        <v>Londres - 2012</v>
      </c>
      <c r="AE25" s="3" t="s">
        <v>79</v>
      </c>
      <c r="AF25" s="3" t="s">
        <v>585</v>
      </c>
      <c r="AG25" s="3" t="s">
        <v>1050</v>
      </c>
      <c r="AI25" s="3" t="s">
        <v>104</v>
      </c>
      <c r="AL25" s="3" t="s">
        <v>45</v>
      </c>
      <c r="AM25" s="3" t="s">
        <v>230</v>
      </c>
      <c r="AN25" s="3" t="s">
        <v>1146</v>
      </c>
    </row>
    <row r="26" spans="2:40" x14ac:dyDescent="0.25">
      <c r="H26" s="3" t="s">
        <v>230</v>
      </c>
      <c r="I26" s="3" t="s">
        <v>22</v>
      </c>
      <c r="J26" s="3" t="str">
        <f>VLOOKUP(Toquio_2020_Quadro_medalhas[[#This Row],[País]],delegações_Toquio_2020[],3,0)</f>
        <v>Espanha</v>
      </c>
      <c r="K26" s="3" t="s">
        <v>130</v>
      </c>
      <c r="L26" s="3" t="s">
        <v>77</v>
      </c>
      <c r="M26" s="3" t="s">
        <v>78</v>
      </c>
      <c r="N26" s="3">
        <v>1</v>
      </c>
      <c r="P26" s="3" t="s">
        <v>277</v>
      </c>
      <c r="Q26" s="3" t="s">
        <v>249</v>
      </c>
      <c r="R26" s="20" t="s">
        <v>627</v>
      </c>
      <c r="S26" s="3" t="s">
        <v>1000</v>
      </c>
      <c r="T26" s="3" t="s">
        <v>104</v>
      </c>
      <c r="V26" s="2" t="s">
        <v>634</v>
      </c>
      <c r="W26" s="2" t="s">
        <v>1006</v>
      </c>
      <c r="X26" s="2" t="s">
        <v>78</v>
      </c>
      <c r="Y26" s="2">
        <v>172</v>
      </c>
      <c r="AB26" s="3">
        <v>2012</v>
      </c>
      <c r="AC26" s="3" t="s">
        <v>211</v>
      </c>
      <c r="AD26" s="3" t="str">
        <f>Detalhe_Medalhas_Brasil[[#This Row],[cidade]]&amp;" - "&amp;Detalhe_Medalhas_Brasil[[#This Row],[ano]]</f>
        <v>Londres - 2012</v>
      </c>
      <c r="AE26" s="3" t="s">
        <v>77</v>
      </c>
      <c r="AF26" s="3" t="s">
        <v>590</v>
      </c>
      <c r="AG26" s="3" t="s">
        <v>1029</v>
      </c>
      <c r="AH26" s="3" t="s">
        <v>78</v>
      </c>
      <c r="AI26" s="3" t="s">
        <v>78</v>
      </c>
      <c r="AL26" s="3" t="s">
        <v>865</v>
      </c>
      <c r="AM26" s="3" t="s">
        <v>230</v>
      </c>
      <c r="AN26" s="3" t="s">
        <v>1147</v>
      </c>
    </row>
    <row r="27" spans="2:40" x14ac:dyDescent="0.25">
      <c r="H27" s="3" t="s">
        <v>230</v>
      </c>
      <c r="I27" s="3" t="s">
        <v>23</v>
      </c>
      <c r="J27" s="3" t="str">
        <f>VLOOKUP(Toquio_2020_Quadro_medalhas[[#This Row],[País]],delegações_Toquio_2020[],3,0)</f>
        <v>África do Sul</v>
      </c>
      <c r="K27" s="3" t="s">
        <v>161</v>
      </c>
      <c r="L27" s="3" t="s">
        <v>77</v>
      </c>
      <c r="M27" s="3" t="s">
        <v>78</v>
      </c>
      <c r="N27" s="3">
        <v>1</v>
      </c>
      <c r="P27" s="3" t="s">
        <v>278</v>
      </c>
      <c r="Q27" s="3" t="s">
        <v>249</v>
      </c>
      <c r="R27" s="20" t="s">
        <v>233</v>
      </c>
      <c r="S27" s="3" t="s">
        <v>582</v>
      </c>
      <c r="T27" s="3" t="s">
        <v>78</v>
      </c>
      <c r="V27" s="2" t="s">
        <v>635</v>
      </c>
      <c r="W27" s="2" t="s">
        <v>1007</v>
      </c>
      <c r="X27" s="2" t="s">
        <v>78</v>
      </c>
      <c r="Y27" s="2">
        <v>192</v>
      </c>
      <c r="AB27" s="3">
        <v>2012</v>
      </c>
      <c r="AC27" s="3" t="s">
        <v>211</v>
      </c>
      <c r="AD27" s="3" t="str">
        <f>Detalhe_Medalhas_Brasil[[#This Row],[cidade]]&amp;" - "&amp;Detalhe_Medalhas_Brasil[[#This Row],[ano]]</f>
        <v>Londres - 2012</v>
      </c>
      <c r="AE27" s="3" t="s">
        <v>79</v>
      </c>
      <c r="AF27" s="3" t="s">
        <v>587</v>
      </c>
      <c r="AG27" s="3" t="s">
        <v>1029</v>
      </c>
      <c r="AH27" s="3" t="s">
        <v>104</v>
      </c>
      <c r="AI27" s="3" t="s">
        <v>104</v>
      </c>
      <c r="AL27" s="3" t="s">
        <v>866</v>
      </c>
      <c r="AM27" s="3" t="s">
        <v>230</v>
      </c>
      <c r="AN27" s="3" t="s">
        <v>1148</v>
      </c>
    </row>
    <row r="28" spans="2:40" x14ac:dyDescent="0.25">
      <c r="H28" s="3" t="s">
        <v>230</v>
      </c>
      <c r="I28" s="3" t="s">
        <v>24</v>
      </c>
      <c r="J28" s="3" t="str">
        <f>VLOOKUP(Toquio_2020_Quadro_medalhas[[#This Row],[País]],delegações_Toquio_2020[],3,0)</f>
        <v>Taipei Chinês</v>
      </c>
      <c r="K28" s="3" t="s">
        <v>143</v>
      </c>
      <c r="L28" s="3" t="s">
        <v>77</v>
      </c>
      <c r="M28" s="3" t="s">
        <v>78</v>
      </c>
      <c r="N28" s="3">
        <v>1</v>
      </c>
      <c r="P28" s="3" t="s">
        <v>279</v>
      </c>
      <c r="Q28" s="3" t="s">
        <v>249</v>
      </c>
      <c r="R28" s="20" t="s">
        <v>244</v>
      </c>
      <c r="S28" s="3" t="s">
        <v>589</v>
      </c>
      <c r="T28" s="3" t="s">
        <v>78</v>
      </c>
      <c r="V28" s="2" t="s">
        <v>239</v>
      </c>
      <c r="W28" s="2" t="s">
        <v>239</v>
      </c>
      <c r="X28" s="2" t="s">
        <v>78</v>
      </c>
      <c r="Y28" s="2">
        <v>192</v>
      </c>
      <c r="AB28" s="3">
        <v>2012</v>
      </c>
      <c r="AC28" s="3" t="s">
        <v>211</v>
      </c>
      <c r="AD28" s="3" t="str">
        <f>Detalhe_Medalhas_Brasil[[#This Row],[cidade]]&amp;" - "&amp;Detalhe_Medalhas_Brasil[[#This Row],[ano]]</f>
        <v>Londres - 2012</v>
      </c>
      <c r="AE28" s="3" t="s">
        <v>80</v>
      </c>
      <c r="AF28" s="3" t="s">
        <v>585</v>
      </c>
      <c r="AG28" s="3" t="s">
        <v>1051</v>
      </c>
      <c r="AI28" s="3" t="s">
        <v>104</v>
      </c>
      <c r="AL28" s="3" t="s">
        <v>867</v>
      </c>
      <c r="AM28" s="3" t="s">
        <v>230</v>
      </c>
      <c r="AN28" s="3" t="s">
        <v>1149</v>
      </c>
    </row>
    <row r="29" spans="2:40" x14ac:dyDescent="0.25">
      <c r="H29" s="3" t="s">
        <v>230</v>
      </c>
      <c r="I29" s="3" t="s">
        <v>25</v>
      </c>
      <c r="J29" s="3" t="str">
        <f>VLOOKUP(Toquio_2020_Quadro_medalhas[[#This Row],[País]],delegações_Toquio_2020[],3,0)</f>
        <v>Hungria</v>
      </c>
      <c r="K29" s="3" t="s">
        <v>123</v>
      </c>
      <c r="L29" s="3" t="s">
        <v>77</v>
      </c>
      <c r="M29" s="3" t="s">
        <v>78</v>
      </c>
      <c r="N29" s="3">
        <v>1</v>
      </c>
      <c r="P29" s="3" t="s">
        <v>280</v>
      </c>
      <c r="Q29" s="3" t="s">
        <v>249</v>
      </c>
      <c r="R29" s="20" t="s">
        <v>646</v>
      </c>
      <c r="S29" s="3" t="s">
        <v>1016</v>
      </c>
      <c r="T29" s="3" t="s">
        <v>78</v>
      </c>
      <c r="V29" s="2" t="s">
        <v>636</v>
      </c>
      <c r="W29" s="2" t="s">
        <v>1008</v>
      </c>
      <c r="X29" s="2" t="s">
        <v>78</v>
      </c>
      <c r="Y29" s="2">
        <v>39</v>
      </c>
      <c r="AB29" s="3">
        <v>2012</v>
      </c>
      <c r="AC29" s="3" t="s">
        <v>211</v>
      </c>
      <c r="AD29" s="3" t="str">
        <f>Detalhe_Medalhas_Brasil[[#This Row],[cidade]]&amp;" - "&amp;Detalhe_Medalhas_Brasil[[#This Row],[ano]]</f>
        <v>Londres - 2012</v>
      </c>
      <c r="AE29" s="3" t="s">
        <v>79</v>
      </c>
      <c r="AF29" s="3" t="s">
        <v>584</v>
      </c>
      <c r="AG29" s="3" t="s">
        <v>1052</v>
      </c>
      <c r="AI29" s="3" t="s">
        <v>104</v>
      </c>
      <c r="AL29" s="3" t="s">
        <v>97</v>
      </c>
      <c r="AM29" s="3" t="s">
        <v>230</v>
      </c>
      <c r="AN29" s="3" t="s">
        <v>97</v>
      </c>
    </row>
    <row r="30" spans="2:40" x14ac:dyDescent="0.25">
      <c r="H30" s="3" t="s">
        <v>230</v>
      </c>
      <c r="I30" s="3" t="s">
        <v>26</v>
      </c>
      <c r="J30" s="3" t="str">
        <f>VLOOKUP(Toquio_2020_Quadro_medalhas[[#This Row],[País]],delegações_Toquio_2020[],3,0)</f>
        <v>Dinamarca</v>
      </c>
      <c r="K30" s="3" t="s">
        <v>133</v>
      </c>
      <c r="L30" s="3" t="s">
        <v>77</v>
      </c>
      <c r="M30" s="3" t="s">
        <v>78</v>
      </c>
      <c r="N30" s="3">
        <v>1</v>
      </c>
      <c r="P30" s="3" t="s">
        <v>282</v>
      </c>
      <c r="Q30" s="3" t="s">
        <v>249</v>
      </c>
      <c r="R30" s="20" t="s">
        <v>242</v>
      </c>
      <c r="S30" s="3" t="s">
        <v>592</v>
      </c>
      <c r="T30" s="3" t="s">
        <v>78</v>
      </c>
      <c r="V30" s="2" t="s">
        <v>240</v>
      </c>
      <c r="W30" s="2" t="s">
        <v>1021</v>
      </c>
      <c r="X30" s="2" t="s">
        <v>78</v>
      </c>
      <c r="Y30" s="2">
        <v>25</v>
      </c>
      <c r="AB30" s="3">
        <v>2012</v>
      </c>
      <c r="AC30" s="3" t="s">
        <v>211</v>
      </c>
      <c r="AD30" s="3" t="str">
        <f>Detalhe_Medalhas_Brasil[[#This Row],[cidade]]&amp;" - "&amp;Detalhe_Medalhas_Brasil[[#This Row],[ano]]</f>
        <v>Londres - 2012</v>
      </c>
      <c r="AE30" s="3" t="s">
        <v>80</v>
      </c>
      <c r="AF30" s="3" t="s">
        <v>584</v>
      </c>
      <c r="AG30" s="3" t="s">
        <v>1053</v>
      </c>
      <c r="AI30" s="3" t="s">
        <v>78</v>
      </c>
      <c r="AL30" s="3" t="s">
        <v>10</v>
      </c>
      <c r="AM30" s="3" t="s">
        <v>230</v>
      </c>
      <c r="AN30" s="3" t="s">
        <v>207</v>
      </c>
    </row>
    <row r="31" spans="2:40" x14ac:dyDescent="0.25">
      <c r="H31" s="3" t="s">
        <v>230</v>
      </c>
      <c r="I31" s="3" t="s">
        <v>27</v>
      </c>
      <c r="J31" s="3" t="str">
        <f>VLOOKUP(Toquio_2020_Quadro_medalhas[[#This Row],[País]],delegações_Toquio_2020[],3,0)</f>
        <v>Turquia</v>
      </c>
      <c r="K31" s="3" t="s">
        <v>144</v>
      </c>
      <c r="L31" s="3" t="s">
        <v>77</v>
      </c>
      <c r="M31" s="3" t="s">
        <v>78</v>
      </c>
      <c r="N31" s="3">
        <v>1</v>
      </c>
      <c r="P31" s="3" t="s">
        <v>283</v>
      </c>
      <c r="Q31" s="3" t="s">
        <v>249</v>
      </c>
      <c r="R31" s="20" t="s">
        <v>238</v>
      </c>
      <c r="S31" s="3" t="s">
        <v>587</v>
      </c>
      <c r="T31" s="3" t="s">
        <v>78</v>
      </c>
      <c r="V31" s="2" t="s">
        <v>241</v>
      </c>
      <c r="W31" s="2" t="s">
        <v>588</v>
      </c>
      <c r="X31" s="2" t="s">
        <v>78</v>
      </c>
      <c r="Y31" s="2">
        <v>36</v>
      </c>
      <c r="AB31" s="3">
        <v>2012</v>
      </c>
      <c r="AC31" s="3" t="s">
        <v>211</v>
      </c>
      <c r="AD31" s="3" t="str">
        <f>Detalhe_Medalhas_Brasil[[#This Row],[cidade]]&amp;" - "&amp;Detalhe_Medalhas_Brasil[[#This Row],[ano]]</f>
        <v>Londres - 2012</v>
      </c>
      <c r="AE31" s="3" t="s">
        <v>80</v>
      </c>
      <c r="AF31" s="3" t="s">
        <v>585</v>
      </c>
      <c r="AG31" s="3" t="s">
        <v>1054</v>
      </c>
      <c r="AI31" s="3" t="s">
        <v>78</v>
      </c>
      <c r="AL31" s="3" t="s">
        <v>868</v>
      </c>
      <c r="AM31" s="3" t="s">
        <v>230</v>
      </c>
      <c r="AN31" s="3" t="s">
        <v>868</v>
      </c>
    </row>
    <row r="32" spans="2:40" x14ac:dyDescent="0.25">
      <c r="H32" s="3" t="s">
        <v>230</v>
      </c>
      <c r="I32" s="3" t="s">
        <v>28</v>
      </c>
      <c r="J32" s="3" t="str">
        <f>VLOOKUP(Toquio_2020_Quadro_medalhas[[#This Row],[País]],delegações_Toquio_2020[],3,0)</f>
        <v>Áustria</v>
      </c>
      <c r="K32" s="3" t="s">
        <v>162</v>
      </c>
      <c r="L32" s="3" t="s">
        <v>77</v>
      </c>
      <c r="M32" s="3" t="s">
        <v>78</v>
      </c>
      <c r="N32" s="3">
        <v>1</v>
      </c>
      <c r="P32" s="3" t="s">
        <v>284</v>
      </c>
      <c r="Q32" s="3" t="s">
        <v>249</v>
      </c>
      <c r="R32" s="20" t="s">
        <v>239</v>
      </c>
      <c r="S32" s="3" t="s">
        <v>239</v>
      </c>
      <c r="T32" s="3" t="s">
        <v>104</v>
      </c>
      <c r="V32" s="2" t="s">
        <v>637</v>
      </c>
      <c r="W32" s="2" t="s">
        <v>1009</v>
      </c>
      <c r="X32" s="2" t="s">
        <v>78</v>
      </c>
      <c r="Y32" s="2">
        <v>96</v>
      </c>
      <c r="AB32" s="3">
        <v>2012</v>
      </c>
      <c r="AC32" s="3" t="s">
        <v>211</v>
      </c>
      <c r="AD32" s="3" t="str">
        <f>Detalhe_Medalhas_Brasil[[#This Row],[cidade]]&amp;" - "&amp;Detalhe_Medalhas_Brasil[[#This Row],[ano]]</f>
        <v>Londres - 2012</v>
      </c>
      <c r="AE32" s="3" t="s">
        <v>77</v>
      </c>
      <c r="AF32" s="3" t="s">
        <v>591</v>
      </c>
      <c r="AG32" s="3" t="s">
        <v>1040</v>
      </c>
      <c r="AI32" s="3" t="s">
        <v>104</v>
      </c>
      <c r="AL32" s="3" t="s">
        <v>13</v>
      </c>
      <c r="AM32" s="3" t="s">
        <v>230</v>
      </c>
      <c r="AN32" s="3" t="s">
        <v>1150</v>
      </c>
    </row>
    <row r="33" spans="8:40" x14ac:dyDescent="0.25">
      <c r="H33" s="3" t="s">
        <v>230</v>
      </c>
      <c r="I33" s="3" t="s">
        <v>29</v>
      </c>
      <c r="J33" s="3" t="str">
        <f>VLOOKUP(Toquio_2020_Quadro_medalhas[[#This Row],[País]],delegações_Toquio_2020[],3,0)</f>
        <v>República Checa</v>
      </c>
      <c r="K33" s="3" t="s">
        <v>126</v>
      </c>
      <c r="L33" s="3" t="s">
        <v>77</v>
      </c>
      <c r="M33" s="3" t="s">
        <v>78</v>
      </c>
      <c r="N33" s="3">
        <v>1</v>
      </c>
      <c r="P33" s="3" t="s">
        <v>285</v>
      </c>
      <c r="Q33" s="3" t="s">
        <v>249</v>
      </c>
      <c r="R33" s="20" t="s">
        <v>233</v>
      </c>
      <c r="S33" s="3" t="s">
        <v>582</v>
      </c>
      <c r="T33" s="3" t="s">
        <v>104</v>
      </c>
      <c r="V33" s="2" t="s">
        <v>638</v>
      </c>
      <c r="W33" s="2" t="s">
        <v>1010</v>
      </c>
      <c r="X33" s="2" t="s">
        <v>78</v>
      </c>
      <c r="Y33" s="2">
        <v>257</v>
      </c>
      <c r="AB33" s="3">
        <v>2012</v>
      </c>
      <c r="AC33" s="3" t="s">
        <v>211</v>
      </c>
      <c r="AD33" s="3" t="str">
        <f>Detalhe_Medalhas_Brasil[[#This Row],[cidade]]&amp;" - "&amp;Detalhe_Medalhas_Brasil[[#This Row],[ano]]</f>
        <v>Londres - 2012</v>
      </c>
      <c r="AE33" s="3" t="s">
        <v>80</v>
      </c>
      <c r="AF33" s="3" t="s">
        <v>592</v>
      </c>
      <c r="AG33" s="3" t="s">
        <v>1055</v>
      </c>
      <c r="AI33" s="3" t="s">
        <v>104</v>
      </c>
      <c r="AL33" s="3" t="s">
        <v>98</v>
      </c>
      <c r="AM33" s="3" t="s">
        <v>230</v>
      </c>
      <c r="AN33" s="3" t="s">
        <v>98</v>
      </c>
    </row>
    <row r="34" spans="8:40" x14ac:dyDescent="0.25">
      <c r="H34" s="3" t="s">
        <v>230</v>
      </c>
      <c r="I34" s="3" t="s">
        <v>30</v>
      </c>
      <c r="J34" s="3" t="str">
        <f>VLOOKUP(Toquio_2020_Quadro_medalhas[[#This Row],[País]],delegações_Toquio_2020[],3,0)</f>
        <v>Eslovênia</v>
      </c>
      <c r="K34" s="3" t="s">
        <v>140</v>
      </c>
      <c r="L34" s="3" t="s">
        <v>77</v>
      </c>
      <c r="M34" s="3" t="s">
        <v>78</v>
      </c>
      <c r="N34" s="3">
        <v>1</v>
      </c>
      <c r="P34" s="3" t="s">
        <v>286</v>
      </c>
      <c r="Q34" s="3" t="s">
        <v>249</v>
      </c>
      <c r="R34" s="20" t="s">
        <v>232</v>
      </c>
      <c r="S34" s="3" t="s">
        <v>591</v>
      </c>
      <c r="T34" s="3" t="s">
        <v>104</v>
      </c>
      <c r="V34" s="2" t="s">
        <v>639</v>
      </c>
      <c r="W34" s="2" t="s">
        <v>1022</v>
      </c>
      <c r="X34" s="2" t="s">
        <v>78</v>
      </c>
      <c r="Y34" s="2">
        <v>156</v>
      </c>
      <c r="AB34" s="3">
        <v>2012</v>
      </c>
      <c r="AC34" s="3" t="s">
        <v>211</v>
      </c>
      <c r="AD34" s="3" t="str">
        <f>Detalhe_Medalhas_Brasil[[#This Row],[cidade]]&amp;" - "&amp;Detalhe_Medalhas_Brasil[[#This Row],[ano]]</f>
        <v>Londres - 2012</v>
      </c>
      <c r="AE34" s="3" t="s">
        <v>80</v>
      </c>
      <c r="AF34" s="3" t="s">
        <v>589</v>
      </c>
      <c r="AG34" s="3" t="s">
        <v>1056</v>
      </c>
      <c r="AI34" s="3" t="s">
        <v>104</v>
      </c>
      <c r="AL34" s="3" t="s">
        <v>869</v>
      </c>
      <c r="AM34" s="3" t="s">
        <v>230</v>
      </c>
      <c r="AN34" s="3" t="s">
        <v>869</v>
      </c>
    </row>
    <row r="35" spans="8:40" x14ac:dyDescent="0.25">
      <c r="H35" s="3" t="s">
        <v>230</v>
      </c>
      <c r="I35" s="3" t="s">
        <v>31</v>
      </c>
      <c r="J35" s="3" t="str">
        <f>VLOOKUP(Toquio_2020_Quadro_medalhas[[#This Row],[País]],delegações_Toquio_2020[],3,0)</f>
        <v>Equador</v>
      </c>
      <c r="K35" s="3" t="s">
        <v>147</v>
      </c>
      <c r="L35" s="3" t="s">
        <v>77</v>
      </c>
      <c r="M35" s="3" t="s">
        <v>78</v>
      </c>
      <c r="N35" s="3">
        <v>1</v>
      </c>
      <c r="P35" s="3" t="s">
        <v>287</v>
      </c>
      <c r="Q35" s="3" t="s">
        <v>249</v>
      </c>
      <c r="R35" s="20" t="s">
        <v>640</v>
      </c>
      <c r="S35" s="3" t="s">
        <v>581</v>
      </c>
      <c r="T35" s="3" t="s">
        <v>104</v>
      </c>
      <c r="V35" s="2" t="s">
        <v>242</v>
      </c>
      <c r="W35" s="2" t="s">
        <v>592</v>
      </c>
      <c r="X35" s="2" t="s">
        <v>78</v>
      </c>
      <c r="Y35" s="2">
        <v>175</v>
      </c>
      <c r="AB35" s="3">
        <v>2012</v>
      </c>
      <c r="AC35" s="3" t="s">
        <v>211</v>
      </c>
      <c r="AD35" s="3" t="str">
        <f>Detalhe_Medalhas_Brasil[[#This Row],[cidade]]&amp;" - "&amp;Detalhe_Medalhas_Brasil[[#This Row],[ano]]</f>
        <v>Londres - 2012</v>
      </c>
      <c r="AE35" s="3" t="s">
        <v>80</v>
      </c>
      <c r="AF35" s="3" t="s">
        <v>1043</v>
      </c>
      <c r="AG35" s="3" t="s">
        <v>1044</v>
      </c>
      <c r="AI35" s="3" t="s">
        <v>104</v>
      </c>
      <c r="AL35" s="3" t="s">
        <v>870</v>
      </c>
      <c r="AM35" s="3" t="s">
        <v>230</v>
      </c>
      <c r="AN35" s="3" t="s">
        <v>1151</v>
      </c>
    </row>
    <row r="36" spans="8:40" x14ac:dyDescent="0.25">
      <c r="H36" s="3" t="s">
        <v>230</v>
      </c>
      <c r="I36" s="3" t="s">
        <v>32</v>
      </c>
      <c r="J36" s="3" t="str">
        <f>VLOOKUP(Toquio_2020_Quadro_medalhas[[#This Row],[País]],delegações_Toquio_2020[],3,0)</f>
        <v>Romênia</v>
      </c>
      <c r="K36" s="3" t="s">
        <v>155</v>
      </c>
      <c r="L36" s="3" t="s">
        <v>77</v>
      </c>
      <c r="M36" s="3" t="s">
        <v>78</v>
      </c>
      <c r="N36" s="3">
        <v>1</v>
      </c>
      <c r="P36" s="3" t="s">
        <v>288</v>
      </c>
      <c r="Q36" s="3" t="s">
        <v>249</v>
      </c>
      <c r="R36" s="20" t="s">
        <v>244</v>
      </c>
      <c r="S36" s="3" t="s">
        <v>589</v>
      </c>
      <c r="T36" s="3" t="s">
        <v>104</v>
      </c>
      <c r="V36" s="2" t="s">
        <v>243</v>
      </c>
      <c r="W36" s="2" t="s">
        <v>593</v>
      </c>
      <c r="X36" s="2" t="s">
        <v>78</v>
      </c>
      <c r="Y36" s="2">
        <v>178</v>
      </c>
      <c r="AB36" s="3">
        <v>2012</v>
      </c>
      <c r="AC36" s="3" t="s">
        <v>211</v>
      </c>
      <c r="AD36" s="3" t="str">
        <f>Detalhe_Medalhas_Brasil[[#This Row],[cidade]]&amp;" - "&amp;Detalhe_Medalhas_Brasil[[#This Row],[ano]]</f>
        <v>Londres - 2012</v>
      </c>
      <c r="AE36" s="3" t="s">
        <v>80</v>
      </c>
      <c r="AF36" s="3" t="s">
        <v>1043</v>
      </c>
      <c r="AG36" s="3" t="s">
        <v>1045</v>
      </c>
      <c r="AI36" s="3" t="s">
        <v>78</v>
      </c>
      <c r="AL36" s="3" t="s">
        <v>871</v>
      </c>
      <c r="AM36" s="3" t="s">
        <v>230</v>
      </c>
      <c r="AN36" s="3" t="s">
        <v>1152</v>
      </c>
    </row>
    <row r="37" spans="8:40" x14ac:dyDescent="0.25">
      <c r="H37" s="3" t="s">
        <v>230</v>
      </c>
      <c r="I37" s="3" t="s">
        <v>33</v>
      </c>
      <c r="J37" s="3" t="str">
        <f>VLOOKUP(Toquio_2020_Quadro_medalhas[[#This Row],[País]],delegações_Toquio_2020[],3,0)</f>
        <v>Filipinas</v>
      </c>
      <c r="K37" s="3" t="s">
        <v>159</v>
      </c>
      <c r="L37" s="3" t="s">
        <v>77</v>
      </c>
      <c r="M37" s="3" t="s">
        <v>78</v>
      </c>
      <c r="N37" s="3">
        <v>1</v>
      </c>
      <c r="P37" s="3" t="s">
        <v>289</v>
      </c>
      <c r="Q37" s="3" t="s">
        <v>249</v>
      </c>
      <c r="R37" s="20" t="s">
        <v>233</v>
      </c>
      <c r="S37" s="3" t="s">
        <v>582</v>
      </c>
      <c r="T37" s="3" t="s">
        <v>78</v>
      </c>
      <c r="V37" s="2" t="s">
        <v>640</v>
      </c>
      <c r="W37" s="2" t="s">
        <v>581</v>
      </c>
      <c r="X37" s="2" t="s">
        <v>78</v>
      </c>
      <c r="Y37" s="2">
        <v>40</v>
      </c>
      <c r="AB37" s="3">
        <v>2012</v>
      </c>
      <c r="AC37" s="3" t="s">
        <v>211</v>
      </c>
      <c r="AD37" s="3" t="str">
        <f>Detalhe_Medalhas_Brasil[[#This Row],[cidade]]&amp;" - "&amp;Detalhe_Medalhas_Brasil[[#This Row],[ano]]</f>
        <v>Londres - 2012</v>
      </c>
      <c r="AE37" s="3" t="s">
        <v>80</v>
      </c>
      <c r="AF37" s="3" t="s">
        <v>1043</v>
      </c>
      <c r="AG37" s="3" t="s">
        <v>1057</v>
      </c>
      <c r="AI37" s="3" t="s">
        <v>104</v>
      </c>
      <c r="AL37" s="3" t="s">
        <v>7</v>
      </c>
      <c r="AM37" s="3" t="s">
        <v>230</v>
      </c>
      <c r="AN37" s="3" t="s">
        <v>987</v>
      </c>
    </row>
    <row r="38" spans="8:40" x14ac:dyDescent="0.25">
      <c r="H38" s="3" t="s">
        <v>230</v>
      </c>
      <c r="I38" s="3" t="s">
        <v>34</v>
      </c>
      <c r="J38" s="3" t="str">
        <f>VLOOKUP(Toquio_2020_Quadro_medalhas[[#This Row],[País]],delegações_Toquio_2020[],3,0)</f>
        <v>Egito</v>
      </c>
      <c r="K38" s="3" t="s">
        <v>163</v>
      </c>
      <c r="L38" s="3" t="s">
        <v>77</v>
      </c>
      <c r="M38" s="3" t="s">
        <v>78</v>
      </c>
      <c r="N38" s="3">
        <v>1</v>
      </c>
      <c r="P38" s="3" t="s">
        <v>290</v>
      </c>
      <c r="Q38" s="3" t="s">
        <v>249</v>
      </c>
      <c r="R38" s="20" t="s">
        <v>238</v>
      </c>
      <c r="S38" s="3" t="s">
        <v>587</v>
      </c>
      <c r="T38" s="3" t="s">
        <v>78</v>
      </c>
      <c r="V38" s="2" t="s">
        <v>641</v>
      </c>
      <c r="W38" s="2" t="s">
        <v>1011</v>
      </c>
      <c r="X38" s="2" t="s">
        <v>78</v>
      </c>
      <c r="Y38" s="2">
        <v>20</v>
      </c>
      <c r="AB38" s="3">
        <v>2012</v>
      </c>
      <c r="AC38" s="3" t="s">
        <v>211</v>
      </c>
      <c r="AD38" s="3" t="str">
        <f>Detalhe_Medalhas_Brasil[[#This Row],[cidade]]&amp;" - "&amp;Detalhe_Medalhas_Brasil[[#This Row],[ano]]</f>
        <v>Londres - 2012</v>
      </c>
      <c r="AE38" s="3" t="s">
        <v>79</v>
      </c>
      <c r="AF38" s="3" t="s">
        <v>589</v>
      </c>
      <c r="AG38" s="3" t="s">
        <v>1058</v>
      </c>
      <c r="AI38" s="3" t="s">
        <v>104</v>
      </c>
      <c r="AL38" s="3" t="s">
        <v>872</v>
      </c>
      <c r="AM38" s="3" t="s">
        <v>230</v>
      </c>
      <c r="AN38" s="3" t="s">
        <v>1153</v>
      </c>
    </row>
    <row r="39" spans="8:40" x14ac:dyDescent="0.25">
      <c r="H39" s="3" t="s">
        <v>230</v>
      </c>
      <c r="I39" s="3" t="s">
        <v>35</v>
      </c>
      <c r="J39" s="3" t="str">
        <f>VLOOKUP(Toquio_2020_Quadro_medalhas[[#This Row],[País]],delegações_Toquio_2020[],3,0)</f>
        <v>Irlanda</v>
      </c>
      <c r="K39" s="3" t="s">
        <v>148</v>
      </c>
      <c r="L39" s="3" t="s">
        <v>77</v>
      </c>
      <c r="M39" s="3" t="s">
        <v>78</v>
      </c>
      <c r="N39" s="3">
        <v>1</v>
      </c>
      <c r="P39" s="3" t="s">
        <v>291</v>
      </c>
      <c r="Q39" s="3" t="s">
        <v>249</v>
      </c>
      <c r="R39" s="20" t="s">
        <v>235</v>
      </c>
      <c r="S39" s="3" t="s">
        <v>584</v>
      </c>
      <c r="T39" s="3" t="s">
        <v>78</v>
      </c>
      <c r="V39" s="2" t="s">
        <v>642</v>
      </c>
      <c r="W39" s="2" t="s">
        <v>1012</v>
      </c>
      <c r="X39" s="2" t="s">
        <v>78</v>
      </c>
      <c r="Y39" s="2">
        <v>20</v>
      </c>
      <c r="AB39" s="3">
        <v>2012</v>
      </c>
      <c r="AC39" s="3" t="s">
        <v>211</v>
      </c>
      <c r="AD39" s="3" t="str">
        <f>Detalhe_Medalhas_Brasil[[#This Row],[cidade]]&amp;" - "&amp;Detalhe_Medalhas_Brasil[[#This Row],[ano]]</f>
        <v>Londres - 2012</v>
      </c>
      <c r="AE39" s="3" t="s">
        <v>77</v>
      </c>
      <c r="AF39" s="3" t="s">
        <v>1043</v>
      </c>
      <c r="AG39" s="3" t="s">
        <v>1059</v>
      </c>
      <c r="AI39" s="3" t="s">
        <v>78</v>
      </c>
      <c r="AL39" s="3" t="s">
        <v>873</v>
      </c>
      <c r="AM39" s="3" t="s">
        <v>230</v>
      </c>
      <c r="AN39" s="3" t="s">
        <v>1154</v>
      </c>
    </row>
    <row r="40" spans="8:40" x14ac:dyDescent="0.25">
      <c r="H40" s="3" t="s">
        <v>230</v>
      </c>
      <c r="I40" s="3" t="s">
        <v>36</v>
      </c>
      <c r="J40" s="3" t="str">
        <f>VLOOKUP(Toquio_2020_Quadro_medalhas[[#This Row],[País]],delegações_Toquio_2020[],3,0)</f>
        <v>Israel</v>
      </c>
      <c r="K40" s="3" t="s">
        <v>149</v>
      </c>
      <c r="L40" s="3" t="s">
        <v>77</v>
      </c>
      <c r="M40" s="3" t="s">
        <v>78</v>
      </c>
      <c r="N40" s="3">
        <v>1</v>
      </c>
      <c r="P40" s="3" t="s">
        <v>293</v>
      </c>
      <c r="Q40" s="3" t="s">
        <v>249</v>
      </c>
      <c r="R40" s="20" t="s">
        <v>238</v>
      </c>
      <c r="S40" s="3" t="s">
        <v>587</v>
      </c>
      <c r="T40" s="3" t="s">
        <v>78</v>
      </c>
      <c r="V40" s="2" t="s">
        <v>244</v>
      </c>
      <c r="W40" s="2" t="s">
        <v>589</v>
      </c>
      <c r="X40" s="2" t="s">
        <v>78</v>
      </c>
      <c r="Y40" s="2">
        <v>401</v>
      </c>
      <c r="AB40" s="3">
        <v>2008</v>
      </c>
      <c r="AC40" s="3" t="s">
        <v>212</v>
      </c>
      <c r="AD40" s="3" t="str">
        <f>Detalhe_Medalhas_Brasil[[#This Row],[cidade]]&amp;" - "&amp;Detalhe_Medalhas_Brasil[[#This Row],[ano]]</f>
        <v>Pequim - 2008</v>
      </c>
      <c r="AE40" s="3" t="s">
        <v>80</v>
      </c>
      <c r="AF40" s="3" t="s">
        <v>587</v>
      </c>
      <c r="AG40" s="3" t="s">
        <v>1029</v>
      </c>
      <c r="AH40" s="3" t="s">
        <v>104</v>
      </c>
      <c r="AI40" s="3" t="s">
        <v>104</v>
      </c>
      <c r="AL40" s="3" t="s">
        <v>874</v>
      </c>
      <c r="AM40" s="3" t="s">
        <v>230</v>
      </c>
      <c r="AN40" s="3" t="s">
        <v>1155</v>
      </c>
    </row>
    <row r="41" spans="8:40" x14ac:dyDescent="0.25">
      <c r="H41" s="3" t="s">
        <v>230</v>
      </c>
      <c r="I41" s="3" t="s">
        <v>37</v>
      </c>
      <c r="J41" s="3" t="str">
        <f>VLOOKUP(Toquio_2020_Quadro_medalhas[[#This Row],[País]],delegações_Toquio_2020[],3,0)</f>
        <v>Indonésia</v>
      </c>
      <c r="K41" s="3" t="s">
        <v>164</v>
      </c>
      <c r="L41" s="3" t="s">
        <v>77</v>
      </c>
      <c r="M41" s="3" t="s">
        <v>78</v>
      </c>
      <c r="N41" s="3">
        <v>1</v>
      </c>
      <c r="P41" s="3" t="s">
        <v>294</v>
      </c>
      <c r="Q41" s="3" t="s">
        <v>249</v>
      </c>
      <c r="R41" s="20" t="s">
        <v>242</v>
      </c>
      <c r="S41" s="3" t="s">
        <v>592</v>
      </c>
      <c r="T41" s="3" t="s">
        <v>104</v>
      </c>
      <c r="V41" s="2" t="s">
        <v>643</v>
      </c>
      <c r="W41" s="2" t="s">
        <v>1013</v>
      </c>
      <c r="X41" s="2" t="s">
        <v>78</v>
      </c>
      <c r="Y41" s="2">
        <v>88</v>
      </c>
      <c r="AB41" s="3">
        <v>2008</v>
      </c>
      <c r="AC41" s="3" t="s">
        <v>212</v>
      </c>
      <c r="AD41" s="3" t="str">
        <f>Detalhe_Medalhas_Brasil[[#This Row],[cidade]]&amp;" - "&amp;Detalhe_Medalhas_Brasil[[#This Row],[ano]]</f>
        <v>Pequim - 2008</v>
      </c>
      <c r="AE41" s="3" t="s">
        <v>80</v>
      </c>
      <c r="AF41" s="3" t="s">
        <v>245</v>
      </c>
      <c r="AG41" s="3" t="s">
        <v>1060</v>
      </c>
      <c r="AI41" s="3" t="s">
        <v>78</v>
      </c>
      <c r="AL41" s="3" t="s">
        <v>875</v>
      </c>
      <c r="AM41" s="3" t="s">
        <v>230</v>
      </c>
      <c r="AN41" s="3" t="s">
        <v>1156</v>
      </c>
    </row>
    <row r="42" spans="8:40" x14ac:dyDescent="0.25">
      <c r="H42" s="3" t="s">
        <v>230</v>
      </c>
      <c r="I42" s="3" t="s">
        <v>38</v>
      </c>
      <c r="J42" s="3" t="str">
        <f>VLOOKUP(Toquio_2020_Quadro_medalhas[[#This Row],[País]],delegações_Toquio_2020[],3,0)</f>
        <v>Estônia</v>
      </c>
      <c r="K42" s="3" t="s">
        <v>168</v>
      </c>
      <c r="L42" s="3" t="s">
        <v>77</v>
      </c>
      <c r="M42" s="3" t="s">
        <v>78</v>
      </c>
      <c r="N42" s="3">
        <v>1</v>
      </c>
      <c r="P42" s="3" t="s">
        <v>295</v>
      </c>
      <c r="Q42" s="3" t="s">
        <v>249</v>
      </c>
      <c r="R42" s="20" t="s">
        <v>634</v>
      </c>
      <c r="S42" s="3" t="s">
        <v>1006</v>
      </c>
      <c r="T42" s="3" t="s">
        <v>78</v>
      </c>
      <c r="V42" s="2" t="s">
        <v>245</v>
      </c>
      <c r="W42" s="2" t="s">
        <v>245</v>
      </c>
      <c r="X42" s="2" t="s">
        <v>78</v>
      </c>
      <c r="Y42" s="2">
        <v>65</v>
      </c>
      <c r="AB42" s="3">
        <v>2008</v>
      </c>
      <c r="AC42" s="3" t="s">
        <v>212</v>
      </c>
      <c r="AD42" s="3" t="str">
        <f>Detalhe_Medalhas_Brasil[[#This Row],[cidade]]&amp;" - "&amp;Detalhe_Medalhas_Brasil[[#This Row],[ano]]</f>
        <v>Pequim - 2008</v>
      </c>
      <c r="AE42" s="3" t="s">
        <v>80</v>
      </c>
      <c r="AF42" s="3" t="s">
        <v>1043</v>
      </c>
      <c r="AG42" s="3" t="s">
        <v>1061</v>
      </c>
      <c r="AI42" s="3" t="s">
        <v>104</v>
      </c>
      <c r="AL42" s="3" t="s">
        <v>739</v>
      </c>
      <c r="AM42" s="3" t="s">
        <v>230</v>
      </c>
      <c r="AN42" s="3" t="s">
        <v>739</v>
      </c>
    </row>
    <row r="43" spans="8:40" x14ac:dyDescent="0.25">
      <c r="H43" s="3" t="s">
        <v>230</v>
      </c>
      <c r="I43" s="3" t="s">
        <v>39</v>
      </c>
      <c r="J43" s="3" t="str">
        <f>VLOOKUP(Toquio_2020_Quadro_medalhas[[#This Row],[País]],delegações_Toquio_2020[],3,0)</f>
        <v>Tailândia</v>
      </c>
      <c r="K43" s="3" t="s">
        <v>171</v>
      </c>
      <c r="L43" s="3" t="s">
        <v>77</v>
      </c>
      <c r="M43" s="3" t="s">
        <v>78</v>
      </c>
      <c r="N43" s="3">
        <v>1</v>
      </c>
      <c r="P43" s="3" t="s">
        <v>296</v>
      </c>
      <c r="Q43" s="3" t="s">
        <v>249</v>
      </c>
      <c r="R43" s="20" t="s">
        <v>233</v>
      </c>
      <c r="S43" s="3" t="s">
        <v>582</v>
      </c>
      <c r="T43" s="3" t="s">
        <v>104</v>
      </c>
      <c r="V43" s="2" t="s">
        <v>644</v>
      </c>
      <c r="W43" s="2" t="s">
        <v>1014</v>
      </c>
      <c r="X43" s="2" t="s">
        <v>78</v>
      </c>
      <c r="Y43" s="2">
        <v>94</v>
      </c>
      <c r="AB43" s="3">
        <v>2008</v>
      </c>
      <c r="AC43" s="3" t="s">
        <v>212</v>
      </c>
      <c r="AD43" s="3" t="str">
        <f>Detalhe_Medalhas_Brasil[[#This Row],[cidade]]&amp;" - "&amp;Detalhe_Medalhas_Brasil[[#This Row],[ano]]</f>
        <v>Pequim - 2008</v>
      </c>
      <c r="AE43" s="3" t="s">
        <v>80</v>
      </c>
      <c r="AF43" s="3" t="s">
        <v>1043</v>
      </c>
      <c r="AG43" s="3" t="s">
        <v>1062</v>
      </c>
      <c r="AI43" s="3" t="s">
        <v>104</v>
      </c>
      <c r="AL43" s="3" t="s">
        <v>24</v>
      </c>
      <c r="AM43" s="3" t="s">
        <v>230</v>
      </c>
      <c r="AN43" s="3" t="s">
        <v>1157</v>
      </c>
    </row>
    <row r="44" spans="8:40" x14ac:dyDescent="0.25">
      <c r="H44" s="3" t="s">
        <v>230</v>
      </c>
      <c r="I44" s="3" t="s">
        <v>40</v>
      </c>
      <c r="J44" s="3" t="str">
        <f>VLOOKUP(Toquio_2020_Quadro_medalhas[[#This Row],[País]],delegações_Toquio_2020[],3,0)</f>
        <v>Croácia</v>
      </c>
      <c r="K44" s="3" t="s">
        <v>134</v>
      </c>
      <c r="L44" s="3" t="s">
        <v>77</v>
      </c>
      <c r="M44" s="3" t="s">
        <v>78</v>
      </c>
      <c r="N44" s="3">
        <v>1</v>
      </c>
      <c r="P44" s="3" t="s">
        <v>297</v>
      </c>
      <c r="Q44" s="3" t="s">
        <v>249</v>
      </c>
      <c r="R44" s="20" t="s">
        <v>246</v>
      </c>
      <c r="S44" s="3" t="s">
        <v>590</v>
      </c>
      <c r="T44" s="3" t="s">
        <v>104</v>
      </c>
      <c r="V44" s="2" t="s">
        <v>645</v>
      </c>
      <c r="W44" s="2" t="s">
        <v>1015</v>
      </c>
      <c r="X44" s="2" t="s">
        <v>78</v>
      </c>
      <c r="Y44" s="2">
        <v>16</v>
      </c>
      <c r="AB44" s="3">
        <v>2008</v>
      </c>
      <c r="AC44" s="3" t="s">
        <v>212</v>
      </c>
      <c r="AD44" s="3" t="str">
        <f>Detalhe_Medalhas_Brasil[[#This Row],[cidade]]&amp;" - "&amp;Detalhe_Medalhas_Brasil[[#This Row],[ano]]</f>
        <v>Pequim - 2008</v>
      </c>
      <c r="AE44" s="3" t="s">
        <v>80</v>
      </c>
      <c r="AF44" s="3" t="s">
        <v>1043</v>
      </c>
      <c r="AG44" s="3" t="s">
        <v>1063</v>
      </c>
      <c r="AI44" s="3" t="s">
        <v>78</v>
      </c>
      <c r="AL44" s="3" t="s">
        <v>51</v>
      </c>
      <c r="AM44" s="3" t="s">
        <v>230</v>
      </c>
      <c r="AN44" s="3" t="s">
        <v>1158</v>
      </c>
    </row>
    <row r="45" spans="8:40" x14ac:dyDescent="0.25">
      <c r="H45" s="3" t="s">
        <v>230</v>
      </c>
      <c r="I45" s="3" t="s">
        <v>41</v>
      </c>
      <c r="J45" s="3" t="str">
        <f>VLOOKUP(Toquio_2020_Quadro_medalhas[[#This Row],[País]],delegações_Toquio_2020[],3,0)</f>
        <v>Uganda</v>
      </c>
      <c r="K45" s="3" t="s">
        <v>146</v>
      </c>
      <c r="L45" s="3" t="s">
        <v>77</v>
      </c>
      <c r="M45" s="3" t="s">
        <v>78</v>
      </c>
      <c r="N45" s="3">
        <v>1</v>
      </c>
      <c r="P45" s="3" t="s">
        <v>299</v>
      </c>
      <c r="Q45" s="3" t="s">
        <v>249</v>
      </c>
      <c r="R45" s="20" t="s">
        <v>634</v>
      </c>
      <c r="S45" s="3" t="s">
        <v>1006</v>
      </c>
      <c r="T45" s="3" t="s">
        <v>104</v>
      </c>
      <c r="V45" s="2" t="s">
        <v>646</v>
      </c>
      <c r="W45" s="2" t="s">
        <v>1016</v>
      </c>
      <c r="X45" s="2" t="s">
        <v>78</v>
      </c>
      <c r="Y45" s="2">
        <v>55</v>
      </c>
      <c r="AB45" s="3">
        <v>2008</v>
      </c>
      <c r="AC45" s="3" t="s">
        <v>212</v>
      </c>
      <c r="AD45" s="3" t="str">
        <f>Detalhe_Medalhas_Brasil[[#This Row],[cidade]]&amp;" - "&amp;Detalhe_Medalhas_Brasil[[#This Row],[ano]]</f>
        <v>Pequim - 2008</v>
      </c>
      <c r="AE45" s="3" t="s">
        <v>80</v>
      </c>
      <c r="AF45" s="3" t="s">
        <v>584</v>
      </c>
      <c r="AG45" s="3" t="s">
        <v>1064</v>
      </c>
      <c r="AI45" s="3" t="s">
        <v>104</v>
      </c>
      <c r="AL45" s="3" t="s">
        <v>876</v>
      </c>
      <c r="AM45" s="3" t="s">
        <v>230</v>
      </c>
      <c r="AN45" s="3" t="s">
        <v>1159</v>
      </c>
    </row>
    <row r="46" spans="8:40" x14ac:dyDescent="0.25">
      <c r="H46" s="3" t="s">
        <v>230</v>
      </c>
      <c r="I46" s="3" t="s">
        <v>42</v>
      </c>
      <c r="J46" s="3" t="str">
        <f>VLOOKUP(Toquio_2020_Quadro_medalhas[[#This Row],[País]],delegações_Toquio_2020[],3,0)</f>
        <v>Bahamas</v>
      </c>
      <c r="K46" s="3" t="s">
        <v>151</v>
      </c>
      <c r="L46" s="3" t="s">
        <v>77</v>
      </c>
      <c r="M46" s="3" t="s">
        <v>78</v>
      </c>
      <c r="N46" s="3">
        <v>1</v>
      </c>
      <c r="P46" s="3" t="s">
        <v>300</v>
      </c>
      <c r="Q46" s="3" t="s">
        <v>249</v>
      </c>
      <c r="R46" s="20" t="s">
        <v>242</v>
      </c>
      <c r="S46" s="3" t="s">
        <v>592</v>
      </c>
      <c r="T46" s="3" t="s">
        <v>104</v>
      </c>
      <c r="V46" s="2" t="s">
        <v>246</v>
      </c>
      <c r="W46" s="2" t="s">
        <v>590</v>
      </c>
      <c r="X46" s="2" t="s">
        <v>78</v>
      </c>
      <c r="Y46" s="2">
        <v>144</v>
      </c>
      <c r="AB46" s="3">
        <v>2008</v>
      </c>
      <c r="AC46" s="3" t="s">
        <v>212</v>
      </c>
      <c r="AD46" s="3" t="str">
        <f>Detalhe_Medalhas_Brasil[[#This Row],[cidade]]&amp;" - "&amp;Detalhe_Medalhas_Brasil[[#This Row],[ano]]</f>
        <v>Pequim - 2008</v>
      </c>
      <c r="AE46" s="3" t="s">
        <v>79</v>
      </c>
      <c r="AF46" s="3" t="s">
        <v>584</v>
      </c>
      <c r="AG46" s="3" t="s">
        <v>1065</v>
      </c>
      <c r="AI46" s="3" t="s">
        <v>104</v>
      </c>
      <c r="AL46" s="3" t="s">
        <v>877</v>
      </c>
      <c r="AM46" s="3" t="s">
        <v>230</v>
      </c>
      <c r="AN46" s="3" t="s">
        <v>877</v>
      </c>
    </row>
    <row r="47" spans="8:40" x14ac:dyDescent="0.25">
      <c r="H47" s="3" t="s">
        <v>230</v>
      </c>
      <c r="I47" s="3" t="s">
        <v>43</v>
      </c>
      <c r="J47" s="3" t="str">
        <f>VLOOKUP(Toquio_2020_Quadro_medalhas[[#This Row],[País]],delegações_Toquio_2020[],3,0)</f>
        <v>Venezuela</v>
      </c>
      <c r="K47" s="3" t="s">
        <v>156</v>
      </c>
      <c r="L47" s="3" t="s">
        <v>77</v>
      </c>
      <c r="M47" s="3" t="s">
        <v>78</v>
      </c>
      <c r="N47" s="3">
        <v>1</v>
      </c>
      <c r="P47" s="3" t="s">
        <v>301</v>
      </c>
      <c r="Q47" s="3" t="s">
        <v>249</v>
      </c>
      <c r="R47" s="20" t="s">
        <v>246</v>
      </c>
      <c r="S47" s="3" t="s">
        <v>590</v>
      </c>
      <c r="T47" s="3" t="s">
        <v>78</v>
      </c>
      <c r="V47" s="2" t="s">
        <v>647</v>
      </c>
      <c r="W47" s="2" t="s">
        <v>1017</v>
      </c>
      <c r="X47" s="2" t="s">
        <v>78</v>
      </c>
      <c r="Y47" s="2">
        <v>130</v>
      </c>
      <c r="AB47" s="3">
        <v>2008</v>
      </c>
      <c r="AC47" s="3" t="s">
        <v>212</v>
      </c>
      <c r="AD47" s="3" t="str">
        <f>Detalhe_Medalhas_Brasil[[#This Row],[cidade]]&amp;" - "&amp;Detalhe_Medalhas_Brasil[[#This Row],[ano]]</f>
        <v>Pequim - 2008</v>
      </c>
      <c r="AE47" s="3" t="s">
        <v>80</v>
      </c>
      <c r="AF47" s="3" t="s">
        <v>592</v>
      </c>
      <c r="AG47" s="3" t="s">
        <v>1066</v>
      </c>
      <c r="AI47" s="3" t="s">
        <v>78</v>
      </c>
      <c r="AL47" s="3" t="s">
        <v>878</v>
      </c>
      <c r="AM47" s="3" t="s">
        <v>230</v>
      </c>
      <c r="AN47" s="3" t="s">
        <v>1160</v>
      </c>
    </row>
    <row r="48" spans="8:40" x14ac:dyDescent="0.25">
      <c r="H48" s="3" t="s">
        <v>230</v>
      </c>
      <c r="I48" s="3" t="s">
        <v>44</v>
      </c>
      <c r="J48" s="3" t="str">
        <f>VLOOKUP(Toquio_2020_Quadro_medalhas[[#This Row],[País]],delegações_Toquio_2020[],3,0)</f>
        <v>Eslováquia</v>
      </c>
      <c r="K48" s="3" t="s">
        <v>160</v>
      </c>
      <c r="L48" s="3" t="s">
        <v>77</v>
      </c>
      <c r="M48" s="3" t="s">
        <v>78</v>
      </c>
      <c r="N48" s="3">
        <v>1</v>
      </c>
      <c r="P48" s="3" t="s">
        <v>302</v>
      </c>
      <c r="Q48" s="3" t="s">
        <v>249</v>
      </c>
      <c r="R48" s="20" t="s">
        <v>246</v>
      </c>
      <c r="S48" s="3" t="s">
        <v>590</v>
      </c>
      <c r="T48" s="3" t="s">
        <v>78</v>
      </c>
      <c r="V48" s="2" t="s">
        <v>648</v>
      </c>
      <c r="W48" s="2" t="s">
        <v>1018</v>
      </c>
      <c r="X48" s="2" t="s">
        <v>78</v>
      </c>
      <c r="Y48" s="2">
        <v>98</v>
      </c>
      <c r="AB48" s="3">
        <v>2008</v>
      </c>
      <c r="AC48" s="3" t="s">
        <v>212</v>
      </c>
      <c r="AD48" s="3" t="str">
        <f>Detalhe_Medalhas_Brasil[[#This Row],[cidade]]&amp;" - "&amp;Detalhe_Medalhas_Brasil[[#This Row],[ano]]</f>
        <v>Pequim - 2008</v>
      </c>
      <c r="AE48" s="3" t="s">
        <v>79</v>
      </c>
      <c r="AF48" s="3" t="s">
        <v>592</v>
      </c>
      <c r="AG48" s="3" t="s">
        <v>1055</v>
      </c>
      <c r="AI48" s="3" t="s">
        <v>104</v>
      </c>
      <c r="AL48" s="3" t="s">
        <v>879</v>
      </c>
      <c r="AM48" s="3" t="s">
        <v>230</v>
      </c>
      <c r="AN48" s="3" t="s">
        <v>879</v>
      </c>
    </row>
    <row r="49" spans="8:40" x14ac:dyDescent="0.25">
      <c r="H49" s="3" t="s">
        <v>230</v>
      </c>
      <c r="I49" s="3" t="s">
        <v>45</v>
      </c>
      <c r="J49" s="3" t="str">
        <f>VLOOKUP(Toquio_2020_Quadro_medalhas[[#This Row],[País]],delegações_Toquio_2020[],3,0)</f>
        <v>Bermudas</v>
      </c>
      <c r="K49" s="3" t="s">
        <v>172</v>
      </c>
      <c r="L49" s="3" t="s">
        <v>77</v>
      </c>
      <c r="M49" s="3" t="s">
        <v>78</v>
      </c>
      <c r="N49" s="3">
        <v>1</v>
      </c>
      <c r="P49" s="3" t="s">
        <v>303</v>
      </c>
      <c r="Q49" s="3" t="s">
        <v>249</v>
      </c>
      <c r="R49" s="20" t="s">
        <v>233</v>
      </c>
      <c r="S49" s="3" t="s">
        <v>582</v>
      </c>
      <c r="T49" s="3" t="s">
        <v>104</v>
      </c>
      <c r="V49" s="2" t="s">
        <v>649</v>
      </c>
      <c r="W49" s="2" t="s">
        <v>1019</v>
      </c>
      <c r="X49" s="2" t="s">
        <v>78</v>
      </c>
      <c r="Y49" s="2">
        <v>96</v>
      </c>
      <c r="AB49" s="3">
        <v>2008</v>
      </c>
      <c r="AC49" s="3" t="s">
        <v>212</v>
      </c>
      <c r="AD49" s="3" t="str">
        <f>Detalhe_Medalhas_Brasil[[#This Row],[cidade]]&amp;" - "&amp;Detalhe_Medalhas_Brasil[[#This Row],[ano]]</f>
        <v>Pequim - 2008</v>
      </c>
      <c r="AE49" s="3" t="s">
        <v>79</v>
      </c>
      <c r="AF49" s="3" t="s">
        <v>587</v>
      </c>
      <c r="AG49" s="3" t="s">
        <v>1029</v>
      </c>
      <c r="AH49" s="3" t="s">
        <v>78</v>
      </c>
      <c r="AI49" s="3" t="s">
        <v>78</v>
      </c>
      <c r="AL49" s="3" t="s">
        <v>72</v>
      </c>
      <c r="AM49" s="3" t="s">
        <v>230</v>
      </c>
      <c r="AN49" s="3" t="s">
        <v>1161</v>
      </c>
    </row>
    <row r="50" spans="8:40" x14ac:dyDescent="0.25">
      <c r="H50" s="3" t="s">
        <v>230</v>
      </c>
      <c r="I50" s="3" t="s">
        <v>46</v>
      </c>
      <c r="J50" s="3" t="str">
        <f>VLOOKUP(Toquio_2020_Quadro_medalhas[[#This Row],[País]],delegações_Toquio_2020[],3,0)</f>
        <v>Porto Rico</v>
      </c>
      <c r="K50" s="3" t="s">
        <v>174</v>
      </c>
      <c r="L50" s="3" t="s">
        <v>77</v>
      </c>
      <c r="M50" s="3" t="s">
        <v>78</v>
      </c>
      <c r="N50" s="3">
        <v>1</v>
      </c>
      <c r="P50" s="3" t="s">
        <v>304</v>
      </c>
      <c r="Q50" s="3" t="s">
        <v>249</v>
      </c>
      <c r="R50" s="20" t="s">
        <v>238</v>
      </c>
      <c r="S50" s="3" t="s">
        <v>587</v>
      </c>
      <c r="T50" s="3" t="s">
        <v>104</v>
      </c>
      <c r="V50" s="2" t="s">
        <v>619</v>
      </c>
      <c r="W50" s="2" t="s">
        <v>993</v>
      </c>
      <c r="X50" s="2" t="s">
        <v>104</v>
      </c>
      <c r="Y50" s="2">
        <v>32</v>
      </c>
      <c r="AB50" s="3">
        <v>2008</v>
      </c>
      <c r="AC50" s="3" t="s">
        <v>212</v>
      </c>
      <c r="AD50" s="3" t="str">
        <f>Detalhe_Medalhas_Brasil[[#This Row],[cidade]]&amp;" - "&amp;Detalhe_Medalhas_Brasil[[#This Row],[ano]]</f>
        <v>Pequim - 2008</v>
      </c>
      <c r="AE50" s="3" t="s">
        <v>79</v>
      </c>
      <c r="AF50" s="3" t="s">
        <v>590</v>
      </c>
      <c r="AG50" s="3" t="s">
        <v>1029</v>
      </c>
      <c r="AH50" s="3" t="s">
        <v>104</v>
      </c>
      <c r="AI50" s="3" t="s">
        <v>104</v>
      </c>
      <c r="AL50" s="3" t="s">
        <v>40</v>
      </c>
      <c r="AM50" s="3" t="s">
        <v>230</v>
      </c>
      <c r="AN50" s="3" t="s">
        <v>1162</v>
      </c>
    </row>
    <row r="51" spans="8:40" x14ac:dyDescent="0.25">
      <c r="H51" s="3" t="s">
        <v>230</v>
      </c>
      <c r="I51" s="3" t="s">
        <v>0</v>
      </c>
      <c r="J51" s="3" t="str">
        <f>VLOOKUP(Toquio_2020_Quadro_medalhas[[#This Row],[País]],delegações_Toquio_2020[],3,0)</f>
        <v>Estados Unidos da América</v>
      </c>
      <c r="K51" s="3" t="s">
        <v>109</v>
      </c>
      <c r="L51" s="3" t="s">
        <v>79</v>
      </c>
      <c r="M51" s="3" t="s">
        <v>78</v>
      </c>
      <c r="N51" s="3">
        <v>22</v>
      </c>
      <c r="P51" s="3" t="s">
        <v>305</v>
      </c>
      <c r="Q51" s="3" t="s">
        <v>249</v>
      </c>
      <c r="R51" s="20" t="s">
        <v>640</v>
      </c>
      <c r="S51" s="3" t="s">
        <v>581</v>
      </c>
      <c r="T51" s="3" t="s">
        <v>78</v>
      </c>
      <c r="V51" s="2" t="s">
        <v>620</v>
      </c>
      <c r="W51" s="2" t="s">
        <v>994</v>
      </c>
      <c r="X51" s="2" t="s">
        <v>104</v>
      </c>
      <c r="Y51" s="2">
        <v>64</v>
      </c>
      <c r="AB51" s="3">
        <v>2008</v>
      </c>
      <c r="AC51" s="3" t="s">
        <v>212</v>
      </c>
      <c r="AD51" s="3" t="str">
        <f>Detalhe_Medalhas_Brasil[[#This Row],[cidade]]&amp;" - "&amp;Detalhe_Medalhas_Brasil[[#This Row],[ano]]</f>
        <v>Pequim - 2008</v>
      </c>
      <c r="AE51" s="3" t="s">
        <v>77</v>
      </c>
      <c r="AF51" s="3" t="s">
        <v>590</v>
      </c>
      <c r="AG51" s="3" t="s">
        <v>1029</v>
      </c>
      <c r="AH51" s="3" t="s">
        <v>78</v>
      </c>
      <c r="AI51" s="3" t="s">
        <v>78</v>
      </c>
      <c r="AL51" s="3" t="s">
        <v>54</v>
      </c>
      <c r="AM51" s="3" t="s">
        <v>230</v>
      </c>
      <c r="AN51" s="3" t="s">
        <v>54</v>
      </c>
    </row>
    <row r="52" spans="8:40" x14ac:dyDescent="0.25">
      <c r="H52" s="3" t="s">
        <v>230</v>
      </c>
      <c r="I52" s="3" t="s">
        <v>1</v>
      </c>
      <c r="J52" s="3" t="s">
        <v>1</v>
      </c>
      <c r="K52" s="3" t="s">
        <v>111</v>
      </c>
      <c r="L52" s="3" t="s">
        <v>79</v>
      </c>
      <c r="M52" s="3" t="s">
        <v>78</v>
      </c>
      <c r="N52" s="3">
        <v>16</v>
      </c>
      <c r="P52" s="3" t="s">
        <v>306</v>
      </c>
      <c r="Q52" s="3" t="s">
        <v>249</v>
      </c>
      <c r="R52" s="20" t="s">
        <v>233</v>
      </c>
      <c r="S52" s="3" t="s">
        <v>582</v>
      </c>
      <c r="T52" s="3" t="s">
        <v>104</v>
      </c>
      <c r="V52" s="2" t="s">
        <v>232</v>
      </c>
      <c r="W52" s="2" t="s">
        <v>591</v>
      </c>
      <c r="X52" s="2" t="s">
        <v>104</v>
      </c>
      <c r="Y52" s="2">
        <v>98</v>
      </c>
      <c r="AB52" s="3">
        <v>2008</v>
      </c>
      <c r="AC52" s="3" t="s">
        <v>212</v>
      </c>
      <c r="AD52" s="3" t="str">
        <f>Detalhe_Medalhas_Brasil[[#This Row],[cidade]]&amp;" - "&amp;Detalhe_Medalhas_Brasil[[#This Row],[ano]]</f>
        <v>Pequim - 2008</v>
      </c>
      <c r="AE52" s="3" t="s">
        <v>80</v>
      </c>
      <c r="AF52" s="3" t="s">
        <v>589</v>
      </c>
      <c r="AG52" s="3" t="s">
        <v>1056</v>
      </c>
      <c r="AI52" s="3" t="s">
        <v>104</v>
      </c>
      <c r="AL52" s="3" t="s">
        <v>880</v>
      </c>
      <c r="AM52" s="3" t="s">
        <v>230</v>
      </c>
      <c r="AN52" s="3" t="s">
        <v>1163</v>
      </c>
    </row>
    <row r="53" spans="8:40" x14ac:dyDescent="0.25">
      <c r="H53" s="3" t="s">
        <v>230</v>
      </c>
      <c r="I53" s="3" t="s">
        <v>2</v>
      </c>
      <c r="J53" s="3" t="str">
        <f>VLOOKUP(Toquio_2020_Quadro_medalhas[[#This Row],[País]],delegações_Toquio_2020[],3,0)</f>
        <v>Japão</v>
      </c>
      <c r="K53" s="3" t="s">
        <v>112</v>
      </c>
      <c r="L53" s="3" t="s">
        <v>79</v>
      </c>
      <c r="M53" s="3" t="s">
        <v>78</v>
      </c>
      <c r="N53" s="3">
        <v>8</v>
      </c>
      <c r="P53" s="3" t="s">
        <v>307</v>
      </c>
      <c r="Q53" s="3" t="s">
        <v>249</v>
      </c>
      <c r="R53" s="20" t="s">
        <v>239</v>
      </c>
      <c r="S53" s="3" t="s">
        <v>239</v>
      </c>
      <c r="T53" s="3" t="s">
        <v>104</v>
      </c>
      <c r="V53" s="2" t="s">
        <v>621</v>
      </c>
      <c r="W53" s="2" t="s">
        <v>995</v>
      </c>
      <c r="X53" s="2" t="s">
        <v>104</v>
      </c>
      <c r="Y53" s="2">
        <v>0</v>
      </c>
      <c r="AB53" s="3">
        <v>2008</v>
      </c>
      <c r="AC53" s="3" t="s">
        <v>212</v>
      </c>
      <c r="AD53" s="3" t="str">
        <f>Detalhe_Medalhas_Brasil[[#This Row],[cidade]]&amp;" - "&amp;Detalhe_Medalhas_Brasil[[#This Row],[ano]]</f>
        <v>Pequim - 2008</v>
      </c>
      <c r="AE53" s="3" t="s">
        <v>77</v>
      </c>
      <c r="AF53" s="3" t="s">
        <v>589</v>
      </c>
      <c r="AG53" s="3" t="s">
        <v>1056</v>
      </c>
      <c r="AI53" s="3" t="s">
        <v>104</v>
      </c>
      <c r="AL53" s="3" t="s">
        <v>29</v>
      </c>
      <c r="AM53" s="3" t="s">
        <v>230</v>
      </c>
      <c r="AN53" s="3" t="s">
        <v>1164</v>
      </c>
    </row>
    <row r="54" spans="8:40" x14ac:dyDescent="0.25">
      <c r="H54" s="3" t="s">
        <v>230</v>
      </c>
      <c r="I54" s="3" t="s">
        <v>3</v>
      </c>
      <c r="J54" s="3" t="str">
        <f>VLOOKUP(Toquio_2020_Quadro_medalhas[[#This Row],[País]],delegações_Toquio_2020[],3,0)</f>
        <v>Austrália</v>
      </c>
      <c r="K54" s="3" t="s">
        <v>114</v>
      </c>
      <c r="L54" s="3" t="s">
        <v>79</v>
      </c>
      <c r="M54" s="3" t="s">
        <v>78</v>
      </c>
      <c r="N54" s="3">
        <v>3</v>
      </c>
      <c r="P54" s="3" t="s">
        <v>308</v>
      </c>
      <c r="Q54" s="3" t="s">
        <v>249</v>
      </c>
      <c r="R54" s="20" t="s">
        <v>246</v>
      </c>
      <c r="S54" s="3" t="s">
        <v>590</v>
      </c>
      <c r="T54" s="3" t="s">
        <v>78</v>
      </c>
      <c r="V54" s="2" t="s">
        <v>233</v>
      </c>
      <c r="W54" s="2" t="s">
        <v>582</v>
      </c>
      <c r="X54" s="2" t="s">
        <v>104</v>
      </c>
      <c r="Y54" s="2">
        <v>1066</v>
      </c>
      <c r="AB54" s="3">
        <v>2008</v>
      </c>
      <c r="AC54" s="3" t="s">
        <v>212</v>
      </c>
      <c r="AD54" s="3" t="str">
        <f>Detalhe_Medalhas_Brasil[[#This Row],[cidade]]&amp;" - "&amp;Detalhe_Medalhas_Brasil[[#This Row],[ano]]</f>
        <v>Pequim - 2008</v>
      </c>
      <c r="AE54" s="3" t="s">
        <v>77</v>
      </c>
      <c r="AF54" s="3" t="s">
        <v>582</v>
      </c>
      <c r="AG54" s="3" t="s">
        <v>1067</v>
      </c>
      <c r="AH54" s="3" t="s">
        <v>1122</v>
      </c>
      <c r="AI54" s="3" t="s">
        <v>78</v>
      </c>
      <c r="AL54" s="3" t="s">
        <v>881</v>
      </c>
      <c r="AM54" s="3" t="s">
        <v>230</v>
      </c>
      <c r="AN54" s="3" t="s">
        <v>1165</v>
      </c>
    </row>
    <row r="55" spans="8:40" x14ac:dyDescent="0.25">
      <c r="H55" s="3" t="s">
        <v>230</v>
      </c>
      <c r="I55" s="3" t="s">
        <v>4</v>
      </c>
      <c r="J55" s="3" t="str">
        <f>VLOOKUP(Toquio_2020_Quadro_medalhas[[#This Row],[País]],delegações_Toquio_2020[],3,0)</f>
        <v>ROC</v>
      </c>
      <c r="K55" s="3" t="s">
        <v>4</v>
      </c>
      <c r="L55" s="3" t="s">
        <v>79</v>
      </c>
      <c r="M55" s="3" t="s">
        <v>78</v>
      </c>
      <c r="N55" s="3">
        <v>15</v>
      </c>
      <c r="P55" s="3" t="s">
        <v>309</v>
      </c>
      <c r="Q55" s="3" t="s">
        <v>249</v>
      </c>
      <c r="R55" s="20" t="s">
        <v>643</v>
      </c>
      <c r="S55" s="3" t="s">
        <v>1013</v>
      </c>
      <c r="T55" s="3" t="s">
        <v>104</v>
      </c>
      <c r="V55" s="2" t="s">
        <v>622</v>
      </c>
      <c r="W55" s="2" t="s">
        <v>622</v>
      </c>
      <c r="X55" s="2" t="s">
        <v>104</v>
      </c>
      <c r="Y55" s="2">
        <v>87</v>
      </c>
      <c r="AB55" s="3">
        <v>2004</v>
      </c>
      <c r="AC55" s="3" t="s">
        <v>213</v>
      </c>
      <c r="AD55" s="3" t="str">
        <f>Detalhe_Medalhas_Brasil[[#This Row],[cidade]]&amp;" - "&amp;Detalhe_Medalhas_Brasil[[#This Row],[ano]]</f>
        <v>Atenas - 2004</v>
      </c>
      <c r="AE55" s="3" t="s">
        <v>80</v>
      </c>
      <c r="AF55" s="3" t="s">
        <v>1043</v>
      </c>
      <c r="AG55" s="3" t="s">
        <v>1068</v>
      </c>
      <c r="AI55" s="3" t="s">
        <v>104</v>
      </c>
      <c r="AL55" s="3" t="s">
        <v>882</v>
      </c>
      <c r="AM55" s="3" t="s">
        <v>230</v>
      </c>
      <c r="AN55" s="3" t="s">
        <v>1166</v>
      </c>
    </row>
    <row r="56" spans="8:40" x14ac:dyDescent="0.25">
      <c r="H56" s="3" t="s">
        <v>230</v>
      </c>
      <c r="I56" s="3" t="s">
        <v>5</v>
      </c>
      <c r="J56" s="3" t="str">
        <f>VLOOKUP(Toquio_2020_Quadro_medalhas[[#This Row],[País]],delegações_Toquio_2020[],3,0)</f>
        <v>Grã Bretanha</v>
      </c>
      <c r="K56" s="3" t="s">
        <v>113</v>
      </c>
      <c r="L56" s="3" t="s">
        <v>79</v>
      </c>
      <c r="M56" s="3" t="s">
        <v>78</v>
      </c>
      <c r="N56" s="3">
        <v>7</v>
      </c>
      <c r="P56" s="3" t="s">
        <v>311</v>
      </c>
      <c r="Q56" s="3" t="s">
        <v>249</v>
      </c>
      <c r="R56" s="20" t="s">
        <v>233</v>
      </c>
      <c r="S56" s="3" t="s">
        <v>582</v>
      </c>
      <c r="T56" s="3" t="s">
        <v>104</v>
      </c>
      <c r="V56" s="2" t="s">
        <v>623</v>
      </c>
      <c r="W56" s="2" t="s">
        <v>996</v>
      </c>
      <c r="X56" s="2" t="s">
        <v>104</v>
      </c>
      <c r="Y56" s="2">
        <v>144</v>
      </c>
      <c r="AB56" s="3">
        <v>2004</v>
      </c>
      <c r="AC56" s="3" t="s">
        <v>213</v>
      </c>
      <c r="AD56" s="3" t="str">
        <f>Detalhe_Medalhas_Brasil[[#This Row],[cidade]]&amp;" - "&amp;Detalhe_Medalhas_Brasil[[#This Row],[ano]]</f>
        <v>Atenas - 2004</v>
      </c>
      <c r="AE56" s="3" t="s">
        <v>80</v>
      </c>
      <c r="AF56" s="3" t="s">
        <v>1043</v>
      </c>
      <c r="AG56" s="3" t="s">
        <v>1069</v>
      </c>
      <c r="AI56" s="3" t="s">
        <v>104</v>
      </c>
      <c r="AL56" s="3" t="s">
        <v>26</v>
      </c>
      <c r="AM56" s="3" t="s">
        <v>230</v>
      </c>
      <c r="AN56" s="3" t="s">
        <v>1167</v>
      </c>
    </row>
    <row r="57" spans="8:40" x14ac:dyDescent="0.25">
      <c r="H57" s="3" t="s">
        <v>230</v>
      </c>
      <c r="I57" s="3" t="s">
        <v>6</v>
      </c>
      <c r="J57" s="3" t="str">
        <f>VLOOKUP(Toquio_2020_Quadro_medalhas[[#This Row],[País]],delegações_Toquio_2020[],3,0)</f>
        <v>Nova Zelândia</v>
      </c>
      <c r="K57" s="3" t="s">
        <v>121</v>
      </c>
      <c r="L57" s="3" t="s">
        <v>79</v>
      </c>
      <c r="M57" s="3" t="s">
        <v>78</v>
      </c>
      <c r="N57" s="3">
        <v>3</v>
      </c>
      <c r="P57" s="3" t="s">
        <v>312</v>
      </c>
      <c r="Q57" s="3" t="s">
        <v>249</v>
      </c>
      <c r="R57" s="20" t="s">
        <v>639</v>
      </c>
      <c r="S57" s="3" t="s">
        <v>1022</v>
      </c>
      <c r="T57" s="3" t="s">
        <v>78</v>
      </c>
      <c r="V57" s="2" t="s">
        <v>234</v>
      </c>
      <c r="W57" s="2" t="s">
        <v>583</v>
      </c>
      <c r="X57" s="2" t="s">
        <v>104</v>
      </c>
      <c r="Y57" s="2">
        <v>144</v>
      </c>
      <c r="AB57" s="3">
        <v>2004</v>
      </c>
      <c r="AC57" s="3" t="s">
        <v>213</v>
      </c>
      <c r="AD57" s="3" t="str">
        <f>Detalhe_Medalhas_Brasil[[#This Row],[cidade]]&amp;" - "&amp;Detalhe_Medalhas_Brasil[[#This Row],[ano]]</f>
        <v>Atenas - 2004</v>
      </c>
      <c r="AE57" s="3" t="s">
        <v>80</v>
      </c>
      <c r="AF57" s="3" t="s">
        <v>582</v>
      </c>
      <c r="AG57" s="3" t="s">
        <v>1070</v>
      </c>
      <c r="AI57" s="3" t="s">
        <v>104</v>
      </c>
      <c r="AL57" s="3" t="s">
        <v>883</v>
      </c>
      <c r="AM57" s="3" t="s">
        <v>230</v>
      </c>
      <c r="AN57" s="3" t="s">
        <v>883</v>
      </c>
    </row>
    <row r="58" spans="8:40" x14ac:dyDescent="0.25">
      <c r="H58" s="3" t="s">
        <v>230</v>
      </c>
      <c r="I58" s="3" t="s">
        <v>7</v>
      </c>
      <c r="J58" s="3" t="str">
        <f>VLOOKUP(Toquio_2020_Quadro_medalhas[[#This Row],[País]],delegações_Toquio_2020[],3,0)</f>
        <v>Canadá</v>
      </c>
      <c r="K58" s="3" t="s">
        <v>119</v>
      </c>
      <c r="L58" s="3" t="s">
        <v>79</v>
      </c>
      <c r="M58" s="3" t="s">
        <v>78</v>
      </c>
      <c r="N58" s="3">
        <v>5</v>
      </c>
      <c r="P58" s="3" t="s">
        <v>314</v>
      </c>
      <c r="Q58" s="3" t="s">
        <v>249</v>
      </c>
      <c r="R58" s="20" t="s">
        <v>634</v>
      </c>
      <c r="S58" s="3" t="s">
        <v>1006</v>
      </c>
      <c r="T58" s="3" t="s">
        <v>78</v>
      </c>
      <c r="V58" s="2" t="s">
        <v>235</v>
      </c>
      <c r="W58" s="2" t="s">
        <v>584</v>
      </c>
      <c r="X58" s="2" t="s">
        <v>104</v>
      </c>
      <c r="Y58" s="2">
        <v>48</v>
      </c>
      <c r="AB58" s="3">
        <v>2004</v>
      </c>
      <c r="AC58" s="3" t="s">
        <v>213</v>
      </c>
      <c r="AD58" s="3" t="str">
        <f>Detalhe_Medalhas_Brasil[[#This Row],[cidade]]&amp;" - "&amp;Detalhe_Medalhas_Brasil[[#This Row],[ano]]</f>
        <v>Atenas - 2004</v>
      </c>
      <c r="AE58" s="3" t="s">
        <v>79</v>
      </c>
      <c r="AF58" s="3" t="s">
        <v>587</v>
      </c>
      <c r="AG58" s="3" t="s">
        <v>1029</v>
      </c>
      <c r="AH58" s="3" t="s">
        <v>78</v>
      </c>
      <c r="AI58" s="3" t="s">
        <v>78</v>
      </c>
      <c r="AL58" s="3" t="s">
        <v>884</v>
      </c>
      <c r="AM58" s="3" t="s">
        <v>230</v>
      </c>
      <c r="AN58" s="3" t="s">
        <v>884</v>
      </c>
    </row>
    <row r="59" spans="8:40" x14ac:dyDescent="0.25">
      <c r="H59" s="3" t="s">
        <v>230</v>
      </c>
      <c r="I59" s="3" t="s">
        <v>8</v>
      </c>
      <c r="J59" s="3" t="str">
        <f>VLOOKUP(Toquio_2020_Quadro_medalhas[[#This Row],[País]],delegações_Toquio_2020[],3,0)</f>
        <v>Países Baixos</v>
      </c>
      <c r="K59" s="3" t="s">
        <v>115</v>
      </c>
      <c r="L59" s="3" t="s">
        <v>79</v>
      </c>
      <c r="M59" s="3" t="s">
        <v>78</v>
      </c>
      <c r="N59" s="3">
        <v>4</v>
      </c>
      <c r="P59" s="3" t="s">
        <v>315</v>
      </c>
      <c r="Q59" s="3" t="s">
        <v>249</v>
      </c>
      <c r="R59" s="20" t="s">
        <v>239</v>
      </c>
      <c r="S59" s="3" t="s">
        <v>239</v>
      </c>
      <c r="T59" s="3" t="s">
        <v>104</v>
      </c>
      <c r="V59" s="2" t="s">
        <v>236</v>
      </c>
      <c r="W59" s="2" t="s">
        <v>585</v>
      </c>
      <c r="X59" s="2" t="s">
        <v>104</v>
      </c>
      <c r="Y59" s="2">
        <v>187</v>
      </c>
      <c r="AB59" s="3">
        <v>2004</v>
      </c>
      <c r="AC59" s="3" t="s">
        <v>213</v>
      </c>
      <c r="AD59" s="3" t="str">
        <f>Detalhe_Medalhas_Brasil[[#This Row],[cidade]]&amp;" - "&amp;Detalhe_Medalhas_Brasil[[#This Row],[ano]]</f>
        <v>Atenas - 2004</v>
      </c>
      <c r="AE59" s="3" t="s">
        <v>77</v>
      </c>
      <c r="AF59" s="3" t="s">
        <v>590</v>
      </c>
      <c r="AG59" s="3" t="s">
        <v>1029</v>
      </c>
      <c r="AH59" s="3" t="s">
        <v>104</v>
      </c>
      <c r="AI59" s="3" t="s">
        <v>104</v>
      </c>
      <c r="AL59" s="3" t="s">
        <v>177</v>
      </c>
      <c r="AM59" s="3" t="s">
        <v>230</v>
      </c>
      <c r="AN59" s="3" t="s">
        <v>1168</v>
      </c>
    </row>
    <row r="60" spans="8:40" x14ac:dyDescent="0.25">
      <c r="H60" s="3" t="s">
        <v>230</v>
      </c>
      <c r="I60" s="3" t="s">
        <v>9</v>
      </c>
      <c r="J60" s="3" t="str">
        <f>VLOOKUP(Toquio_2020_Quadro_medalhas[[#This Row],[País]],delegações_Toquio_2020[],3,0)</f>
        <v>Alemanha</v>
      </c>
      <c r="K60" s="3" t="s">
        <v>117</v>
      </c>
      <c r="L60" s="3" t="s">
        <v>79</v>
      </c>
      <c r="M60" s="3" t="s">
        <v>78</v>
      </c>
      <c r="N60" s="3">
        <v>3</v>
      </c>
      <c r="P60" s="3" t="s">
        <v>316</v>
      </c>
      <c r="Q60" s="3" t="s">
        <v>249</v>
      </c>
      <c r="R60" s="20" t="s">
        <v>233</v>
      </c>
      <c r="S60" s="3" t="s">
        <v>582</v>
      </c>
      <c r="T60" s="3" t="s">
        <v>104</v>
      </c>
      <c r="V60" s="2" t="s">
        <v>624</v>
      </c>
      <c r="W60" s="2" t="s">
        <v>997</v>
      </c>
      <c r="X60" s="2" t="s">
        <v>104</v>
      </c>
      <c r="Y60" s="2">
        <v>41</v>
      </c>
      <c r="AB60" s="3">
        <v>2004</v>
      </c>
      <c r="AC60" s="3" t="s">
        <v>213</v>
      </c>
      <c r="AD60" s="3" t="str">
        <f>Detalhe_Medalhas_Brasil[[#This Row],[cidade]]&amp;" - "&amp;Detalhe_Medalhas_Brasil[[#This Row],[ano]]</f>
        <v>Atenas - 2004</v>
      </c>
      <c r="AE60" s="3" t="s">
        <v>79</v>
      </c>
      <c r="AF60" s="3" t="s">
        <v>584</v>
      </c>
      <c r="AG60" s="3" t="s">
        <v>1071</v>
      </c>
      <c r="AI60" s="3" t="s">
        <v>78</v>
      </c>
      <c r="AL60" s="3" t="s">
        <v>31</v>
      </c>
      <c r="AM60" s="3" t="s">
        <v>230</v>
      </c>
      <c r="AN60" s="3" t="s">
        <v>1169</v>
      </c>
    </row>
    <row r="61" spans="8:40" x14ac:dyDescent="0.25">
      <c r="H61" s="3" t="s">
        <v>230</v>
      </c>
      <c r="I61" s="3" t="s">
        <v>10</v>
      </c>
      <c r="J61" s="3" t="str">
        <f>VLOOKUP(Toquio_2020_Quadro_medalhas[[#This Row],[País]],delegações_Toquio_2020[],3,0)</f>
        <v>Brasil</v>
      </c>
      <c r="K61" s="3" t="s">
        <v>120</v>
      </c>
      <c r="L61" s="3" t="s">
        <v>79</v>
      </c>
      <c r="M61" s="3" t="s">
        <v>78</v>
      </c>
      <c r="N61" s="3">
        <v>4</v>
      </c>
      <c r="P61" s="3" t="s">
        <v>317</v>
      </c>
      <c r="Q61" s="3" t="s">
        <v>249</v>
      </c>
      <c r="R61" s="20" t="s">
        <v>639</v>
      </c>
      <c r="S61" s="3" t="s">
        <v>1022</v>
      </c>
      <c r="T61" s="3" t="s">
        <v>78</v>
      </c>
      <c r="V61" s="2" t="s">
        <v>237</v>
      </c>
      <c r="W61" s="2" t="s">
        <v>586</v>
      </c>
      <c r="X61" s="2" t="s">
        <v>104</v>
      </c>
      <c r="Y61" s="2">
        <v>126</v>
      </c>
      <c r="AB61" s="3">
        <v>2004</v>
      </c>
      <c r="AC61" s="3" t="s">
        <v>213</v>
      </c>
      <c r="AD61" s="3" t="str">
        <f>Detalhe_Medalhas_Brasil[[#This Row],[cidade]]&amp;" - "&amp;Detalhe_Medalhas_Brasil[[#This Row],[ano]]</f>
        <v>Atenas - 2004</v>
      </c>
      <c r="AE61" s="3" t="s">
        <v>77</v>
      </c>
      <c r="AF61" s="3" t="s">
        <v>584</v>
      </c>
      <c r="AG61" s="3" t="s">
        <v>1064</v>
      </c>
      <c r="AI61" s="3" t="s">
        <v>104</v>
      </c>
      <c r="AL61" s="3" t="s">
        <v>34</v>
      </c>
      <c r="AM61" s="3" t="s">
        <v>230</v>
      </c>
      <c r="AN61" s="3" t="s">
        <v>1170</v>
      </c>
    </row>
    <row r="62" spans="8:40" x14ac:dyDescent="0.25">
      <c r="H62" s="3" t="s">
        <v>230</v>
      </c>
      <c r="I62" s="3" t="s">
        <v>11</v>
      </c>
      <c r="J62" s="3" t="str">
        <f>VLOOKUP(Toquio_2020_Quadro_medalhas[[#This Row],[País]],delegações_Toquio_2020[],3,0)</f>
        <v>Suíça</v>
      </c>
      <c r="K62" s="3" t="s">
        <v>132</v>
      </c>
      <c r="L62" s="3" t="s">
        <v>79</v>
      </c>
      <c r="M62" s="3" t="s">
        <v>78</v>
      </c>
      <c r="N62" s="3">
        <v>3</v>
      </c>
      <c r="P62" s="3" t="s">
        <v>318</v>
      </c>
      <c r="Q62" s="3" t="s">
        <v>249</v>
      </c>
      <c r="R62" s="20" t="s">
        <v>235</v>
      </c>
      <c r="S62" s="3" t="s">
        <v>584</v>
      </c>
      <c r="T62" s="3" t="s">
        <v>104</v>
      </c>
      <c r="V62" s="2" t="s">
        <v>625</v>
      </c>
      <c r="W62" s="2" t="s">
        <v>998</v>
      </c>
      <c r="X62" s="2" t="s">
        <v>104</v>
      </c>
      <c r="Y62" s="2">
        <v>9</v>
      </c>
      <c r="AB62" s="3">
        <v>2004</v>
      </c>
      <c r="AC62" s="3" t="s">
        <v>213</v>
      </c>
      <c r="AD62" s="3" t="str">
        <f>Detalhe_Medalhas_Brasil[[#This Row],[cidade]]&amp;" - "&amp;Detalhe_Medalhas_Brasil[[#This Row],[ano]]</f>
        <v>Atenas - 2004</v>
      </c>
      <c r="AE62" s="3" t="s">
        <v>77</v>
      </c>
      <c r="AF62" s="3" t="s">
        <v>592</v>
      </c>
      <c r="AG62" s="3" t="s">
        <v>1072</v>
      </c>
      <c r="AI62" s="3" t="s">
        <v>104</v>
      </c>
      <c r="AL62" s="3" t="s">
        <v>885</v>
      </c>
      <c r="AM62" s="3" t="s">
        <v>230</v>
      </c>
      <c r="AN62" s="3" t="s">
        <v>885</v>
      </c>
    </row>
    <row r="63" spans="8:40" x14ac:dyDescent="0.25">
      <c r="H63" s="3" t="s">
        <v>230</v>
      </c>
      <c r="I63" s="3" t="s">
        <v>12</v>
      </c>
      <c r="J63" s="3" t="str">
        <f>VLOOKUP(Toquio_2020_Quadro_medalhas[[#This Row],[País]],delegações_Toquio_2020[],3,0)</f>
        <v>Jamaica</v>
      </c>
      <c r="K63" s="3" t="s">
        <v>129</v>
      </c>
      <c r="L63" s="3" t="s">
        <v>79</v>
      </c>
      <c r="M63" s="3" t="s">
        <v>78</v>
      </c>
      <c r="N63" s="3">
        <v>1</v>
      </c>
      <c r="P63" s="3" t="s">
        <v>319</v>
      </c>
      <c r="Q63" s="3" t="s">
        <v>249</v>
      </c>
      <c r="R63" s="20" t="s">
        <v>239</v>
      </c>
      <c r="S63" s="3" t="s">
        <v>239</v>
      </c>
      <c r="T63" s="3" t="s">
        <v>78</v>
      </c>
      <c r="V63" s="2" t="s">
        <v>626</v>
      </c>
      <c r="W63" s="2" t="s">
        <v>999</v>
      </c>
      <c r="X63" s="2" t="s">
        <v>104</v>
      </c>
      <c r="Y63" s="2">
        <v>24</v>
      </c>
      <c r="AB63" s="3">
        <v>2004</v>
      </c>
      <c r="AC63" s="3" t="s">
        <v>213</v>
      </c>
      <c r="AD63" s="3" t="str">
        <f>Detalhe_Medalhas_Brasil[[#This Row],[cidade]]&amp;" - "&amp;Detalhe_Medalhas_Brasil[[#This Row],[ano]]</f>
        <v>Atenas - 2004</v>
      </c>
      <c r="AE63" s="3" t="s">
        <v>77</v>
      </c>
      <c r="AF63" s="3" t="s">
        <v>592</v>
      </c>
      <c r="AG63" s="3" t="s">
        <v>1073</v>
      </c>
      <c r="AI63" s="3" t="s">
        <v>104</v>
      </c>
      <c r="AL63" s="3" t="s">
        <v>886</v>
      </c>
      <c r="AM63" s="3" t="s">
        <v>230</v>
      </c>
      <c r="AN63" s="3" t="s">
        <v>1171</v>
      </c>
    </row>
    <row r="64" spans="8:40" x14ac:dyDescent="0.25">
      <c r="H64" s="3" t="s">
        <v>230</v>
      </c>
      <c r="I64" s="3" t="s">
        <v>13</v>
      </c>
      <c r="J64" s="3" t="str">
        <f>VLOOKUP(Toquio_2020_Quadro_medalhas[[#This Row],[País]],delegações_Toquio_2020[],3,0)</f>
        <v>Bulgária</v>
      </c>
      <c r="K64" s="3" t="s">
        <v>139</v>
      </c>
      <c r="L64" s="3" t="s">
        <v>79</v>
      </c>
      <c r="M64" s="3" t="s">
        <v>78</v>
      </c>
      <c r="N64" s="3">
        <v>1</v>
      </c>
      <c r="P64" s="3" t="s">
        <v>320</v>
      </c>
      <c r="Q64" s="3" t="s">
        <v>249</v>
      </c>
      <c r="R64" s="20" t="s">
        <v>244</v>
      </c>
      <c r="S64" s="3" t="s">
        <v>589</v>
      </c>
      <c r="T64" s="3" t="s">
        <v>104</v>
      </c>
      <c r="V64" s="2" t="s">
        <v>627</v>
      </c>
      <c r="W64" s="2" t="s">
        <v>1000</v>
      </c>
      <c r="X64" s="2" t="s">
        <v>104</v>
      </c>
      <c r="Y64" s="2">
        <v>38</v>
      </c>
      <c r="AB64" s="3">
        <v>2004</v>
      </c>
      <c r="AC64" s="3" t="s">
        <v>213</v>
      </c>
      <c r="AD64" s="3" t="str">
        <f>Detalhe_Medalhas_Brasil[[#This Row],[cidade]]&amp;" - "&amp;Detalhe_Medalhas_Brasil[[#This Row],[ano]]</f>
        <v>Atenas - 2004</v>
      </c>
      <c r="AE64" s="3" t="s">
        <v>77</v>
      </c>
      <c r="AF64" s="3" t="s">
        <v>1020</v>
      </c>
      <c r="AG64" s="3" t="s">
        <v>1074</v>
      </c>
      <c r="AI64" s="3" t="s">
        <v>104</v>
      </c>
      <c r="AL64" s="3" t="s">
        <v>887</v>
      </c>
      <c r="AM64" s="3" t="s">
        <v>230</v>
      </c>
      <c r="AN64" s="3" t="s">
        <v>1172</v>
      </c>
    </row>
    <row r="65" spans="8:40" x14ac:dyDescent="0.25">
      <c r="H65" s="3" t="s">
        <v>230</v>
      </c>
      <c r="I65" s="3" t="s">
        <v>14</v>
      </c>
      <c r="J65" s="3" t="str">
        <f>VLOOKUP(Toquio_2020_Quadro_medalhas[[#This Row],[País]],delegações_Toquio_2020[],3,0)</f>
        <v>França</v>
      </c>
      <c r="K65" s="3" t="s">
        <v>116</v>
      </c>
      <c r="L65" s="3" t="s">
        <v>79</v>
      </c>
      <c r="M65" s="3" t="s">
        <v>78</v>
      </c>
      <c r="N65" s="3">
        <v>8</v>
      </c>
      <c r="P65" s="3" t="s">
        <v>321</v>
      </c>
      <c r="Q65" s="3" t="s">
        <v>249</v>
      </c>
      <c r="R65" s="20" t="s">
        <v>634</v>
      </c>
      <c r="S65" s="3" t="s">
        <v>1006</v>
      </c>
      <c r="T65" s="3" t="s">
        <v>104</v>
      </c>
      <c r="V65" s="2" t="s">
        <v>628</v>
      </c>
      <c r="W65" s="2" t="s">
        <v>1001</v>
      </c>
      <c r="X65" s="2" t="s">
        <v>104</v>
      </c>
      <c r="Y65" s="2">
        <v>131</v>
      </c>
      <c r="AB65" s="3">
        <v>2000</v>
      </c>
      <c r="AC65" s="3" t="s">
        <v>214</v>
      </c>
      <c r="AD65" s="3" t="str">
        <f>Detalhe_Medalhas_Brasil[[#This Row],[cidade]]&amp;" - "&amp;Detalhe_Medalhas_Brasil[[#This Row],[ano]]</f>
        <v>Sidney - 2000</v>
      </c>
      <c r="AE65" s="3" t="s">
        <v>80</v>
      </c>
      <c r="AF65" s="3" t="s">
        <v>590</v>
      </c>
      <c r="AG65" s="3" t="s">
        <v>1029</v>
      </c>
      <c r="AH65" s="3" t="s">
        <v>78</v>
      </c>
      <c r="AI65" s="3" t="s">
        <v>78</v>
      </c>
      <c r="AL65" s="3" t="s">
        <v>38</v>
      </c>
      <c r="AM65" s="3" t="s">
        <v>230</v>
      </c>
      <c r="AN65" s="3" t="s">
        <v>1173</v>
      </c>
    </row>
    <row r="66" spans="8:40" x14ac:dyDescent="0.25">
      <c r="H66" s="3" t="s">
        <v>230</v>
      </c>
      <c r="I66" s="3" t="s">
        <v>15</v>
      </c>
      <c r="J66" s="3" t="str">
        <f>VLOOKUP(Toquio_2020_Quadro_medalhas[[#This Row],[País]],delegações_Toquio_2020[],3,0)</f>
        <v>Itália</v>
      </c>
      <c r="K66" s="3" t="s">
        <v>118</v>
      </c>
      <c r="L66" s="3" t="s">
        <v>79</v>
      </c>
      <c r="M66" s="3" t="s">
        <v>78</v>
      </c>
      <c r="N66" s="3">
        <v>3</v>
      </c>
      <c r="P66" s="3" t="s">
        <v>322</v>
      </c>
      <c r="Q66" s="3" t="s">
        <v>249</v>
      </c>
      <c r="R66" s="20" t="s">
        <v>238</v>
      </c>
      <c r="S66" s="3" t="s">
        <v>587</v>
      </c>
      <c r="T66" s="3" t="s">
        <v>104</v>
      </c>
      <c r="V66" s="2" t="s">
        <v>629</v>
      </c>
      <c r="W66" s="2" t="s">
        <v>1002</v>
      </c>
      <c r="X66" s="2" t="s">
        <v>104</v>
      </c>
      <c r="Y66" s="2">
        <v>103</v>
      </c>
      <c r="AB66" s="3">
        <v>2000</v>
      </c>
      <c r="AC66" s="3" t="s">
        <v>214</v>
      </c>
      <c r="AD66" s="3" t="str">
        <f>Detalhe_Medalhas_Brasil[[#This Row],[cidade]]&amp;" - "&amp;Detalhe_Medalhas_Brasil[[#This Row],[ano]]</f>
        <v>Sidney - 2000</v>
      </c>
      <c r="AE66" s="3" t="s">
        <v>80</v>
      </c>
      <c r="AF66" s="3" t="s">
        <v>589</v>
      </c>
      <c r="AG66" s="3" t="s">
        <v>1075</v>
      </c>
      <c r="AH66" s="3" t="s">
        <v>1076</v>
      </c>
      <c r="AI66" s="3" t="s">
        <v>104</v>
      </c>
      <c r="AL66" s="3" t="s">
        <v>888</v>
      </c>
      <c r="AM66" s="3" t="s">
        <v>230</v>
      </c>
      <c r="AN66" s="3" t="s">
        <v>888</v>
      </c>
    </row>
    <row r="67" spans="8:40" x14ac:dyDescent="0.25">
      <c r="H67" s="3" t="s">
        <v>230</v>
      </c>
      <c r="I67" s="3" t="s">
        <v>16</v>
      </c>
      <c r="J67" s="3" t="str">
        <f>VLOOKUP(Toquio_2020_Quadro_medalhas[[#This Row],[País]],delegações_Toquio_2020[],3,0)</f>
        <v>República da Coreia</v>
      </c>
      <c r="K67" s="3" t="s">
        <v>124</v>
      </c>
      <c r="L67" s="3" t="s">
        <v>79</v>
      </c>
      <c r="M67" s="3" t="s">
        <v>78</v>
      </c>
      <c r="N67" s="3">
        <v>3</v>
      </c>
      <c r="P67" s="3" t="s">
        <v>323</v>
      </c>
      <c r="Q67" s="3" t="s">
        <v>249</v>
      </c>
      <c r="R67" s="20" t="s">
        <v>627</v>
      </c>
      <c r="S67" s="3" t="s">
        <v>1000</v>
      </c>
      <c r="T67" s="3" t="s">
        <v>104</v>
      </c>
      <c r="V67" s="2" t="s">
        <v>630</v>
      </c>
      <c r="W67" s="2" t="s">
        <v>1003</v>
      </c>
      <c r="X67" s="2" t="s">
        <v>104</v>
      </c>
      <c r="Y67" s="2">
        <v>71</v>
      </c>
      <c r="AB67" s="3">
        <v>2000</v>
      </c>
      <c r="AC67" s="3" t="s">
        <v>214</v>
      </c>
      <c r="AD67" s="3" t="str">
        <f>Detalhe_Medalhas_Brasil[[#This Row],[cidade]]&amp;" - "&amp;Detalhe_Medalhas_Brasil[[#This Row],[ano]]</f>
        <v>Sidney - 2000</v>
      </c>
      <c r="AE67" s="3" t="s">
        <v>80</v>
      </c>
      <c r="AF67" s="3" t="s">
        <v>1020</v>
      </c>
      <c r="AG67" s="3" t="s">
        <v>1077</v>
      </c>
      <c r="AH67" s="3" t="s">
        <v>1132</v>
      </c>
      <c r="AI67" s="3" t="s">
        <v>104</v>
      </c>
      <c r="AL67" s="3" t="s">
        <v>64</v>
      </c>
      <c r="AM67" s="3" t="s">
        <v>230</v>
      </c>
      <c r="AN67" s="3" t="s">
        <v>1174</v>
      </c>
    </row>
    <row r="68" spans="8:40" x14ac:dyDescent="0.25">
      <c r="H68" s="3" t="s">
        <v>230</v>
      </c>
      <c r="I68" s="3" t="s">
        <v>17</v>
      </c>
      <c r="J68" s="3" t="str">
        <f>VLOOKUP(Toquio_2020_Quadro_medalhas[[#This Row],[País]],delegações_Toquio_2020[],3,0)</f>
        <v>Quênia</v>
      </c>
      <c r="K68" s="3" t="s">
        <v>127</v>
      </c>
      <c r="L68" s="3" t="s">
        <v>79</v>
      </c>
      <c r="M68" s="3" t="s">
        <v>78</v>
      </c>
      <c r="N68" s="3">
        <v>2</v>
      </c>
      <c r="P68" s="3" t="s">
        <v>324</v>
      </c>
      <c r="Q68" s="3" t="s">
        <v>249</v>
      </c>
      <c r="R68" s="20" t="s">
        <v>622</v>
      </c>
      <c r="S68" s="3" t="s">
        <v>622</v>
      </c>
      <c r="T68" s="3" t="s">
        <v>104</v>
      </c>
      <c r="V68" s="2" t="s">
        <v>631</v>
      </c>
      <c r="W68" s="2" t="s">
        <v>1020</v>
      </c>
      <c r="X68" s="2" t="s">
        <v>104</v>
      </c>
      <c r="Y68" s="2">
        <v>123</v>
      </c>
      <c r="AB68" s="3">
        <v>2000</v>
      </c>
      <c r="AC68" s="3" t="s">
        <v>214</v>
      </c>
      <c r="AD68" s="3" t="str">
        <f>Detalhe_Medalhas_Brasil[[#This Row],[cidade]]&amp;" - "&amp;Detalhe_Medalhas_Brasil[[#This Row],[ano]]</f>
        <v>Sidney - 2000</v>
      </c>
      <c r="AE68" s="3" t="s">
        <v>80</v>
      </c>
      <c r="AF68" s="3" t="s">
        <v>1078</v>
      </c>
      <c r="AG68" s="3" t="s">
        <v>1079</v>
      </c>
      <c r="AH68" s="3" t="s">
        <v>78</v>
      </c>
      <c r="AI68" s="3" t="s">
        <v>78</v>
      </c>
      <c r="AL68" s="3" t="s">
        <v>889</v>
      </c>
      <c r="AM68" s="3" t="s">
        <v>230</v>
      </c>
      <c r="AN68" s="3" t="s">
        <v>1175</v>
      </c>
    </row>
    <row r="69" spans="8:40" x14ac:dyDescent="0.25">
      <c r="H69" s="3" t="s">
        <v>230</v>
      </c>
      <c r="I69" s="3" t="s">
        <v>21</v>
      </c>
      <c r="J69" s="3" t="str">
        <f>VLOOKUP(Toquio_2020_Quadro_medalhas[[#This Row],[País]],delegações_Toquio_2020[],3,0)</f>
        <v>Polônia</v>
      </c>
      <c r="K69" s="3" t="s">
        <v>125</v>
      </c>
      <c r="L69" s="3" t="s">
        <v>79</v>
      </c>
      <c r="M69" s="3" t="s">
        <v>78</v>
      </c>
      <c r="N69" s="3">
        <v>5</v>
      </c>
      <c r="P69" s="3" t="s">
        <v>325</v>
      </c>
      <c r="Q69" s="3" t="s">
        <v>249</v>
      </c>
      <c r="R69" s="20" t="s">
        <v>639</v>
      </c>
      <c r="S69" s="3" t="s">
        <v>1022</v>
      </c>
      <c r="T69" s="3" t="s">
        <v>78</v>
      </c>
      <c r="V69" s="2" t="s">
        <v>632</v>
      </c>
      <c r="W69" s="2" t="s">
        <v>1004</v>
      </c>
      <c r="X69" s="2" t="s">
        <v>104</v>
      </c>
      <c r="Y69" s="2">
        <v>133</v>
      </c>
      <c r="AB69" s="3">
        <v>2000</v>
      </c>
      <c r="AC69" s="3" t="s">
        <v>214</v>
      </c>
      <c r="AD69" s="3" t="str">
        <f>Detalhe_Medalhas_Brasil[[#This Row],[cidade]]&amp;" - "&amp;Detalhe_Medalhas_Brasil[[#This Row],[ano]]</f>
        <v>Sidney - 2000</v>
      </c>
      <c r="AE69" s="3" t="s">
        <v>79</v>
      </c>
      <c r="AF69" s="3" t="s">
        <v>582</v>
      </c>
      <c r="AG69" s="3" t="s">
        <v>1080</v>
      </c>
      <c r="AH69" s="3" t="s">
        <v>1076</v>
      </c>
      <c r="AI69" s="3" t="s">
        <v>104</v>
      </c>
      <c r="AL69" s="3" t="s">
        <v>69</v>
      </c>
      <c r="AM69" s="3" t="s">
        <v>230</v>
      </c>
      <c r="AN69" s="3" t="s">
        <v>69</v>
      </c>
    </row>
    <row r="70" spans="8:40" x14ac:dyDescent="0.25">
      <c r="H70" s="3" t="s">
        <v>230</v>
      </c>
      <c r="I70" s="3" t="s">
        <v>22</v>
      </c>
      <c r="J70" s="3" t="str">
        <f>VLOOKUP(Toquio_2020_Quadro_medalhas[[#This Row],[País]],delegações_Toquio_2020[],3,0)</f>
        <v>Espanha</v>
      </c>
      <c r="K70" s="3" t="s">
        <v>130</v>
      </c>
      <c r="L70" s="3" t="s">
        <v>79</v>
      </c>
      <c r="M70" s="3" t="s">
        <v>78</v>
      </c>
      <c r="N70" s="3">
        <v>4</v>
      </c>
      <c r="P70" s="3" t="s">
        <v>326</v>
      </c>
      <c r="Q70" s="3" t="s">
        <v>249</v>
      </c>
      <c r="R70" s="20" t="s">
        <v>233</v>
      </c>
      <c r="S70" s="3" t="s">
        <v>582</v>
      </c>
      <c r="T70" s="3" t="s">
        <v>104</v>
      </c>
      <c r="V70" s="2" t="s">
        <v>238</v>
      </c>
      <c r="W70" s="2" t="s">
        <v>587</v>
      </c>
      <c r="X70" s="2" t="s">
        <v>104</v>
      </c>
      <c r="Y70" s="2">
        <v>344</v>
      </c>
      <c r="AB70" s="3">
        <v>2000</v>
      </c>
      <c r="AC70" s="3" t="s">
        <v>214</v>
      </c>
      <c r="AD70" s="3" t="str">
        <f>Detalhe_Medalhas_Brasil[[#This Row],[cidade]]&amp;" - "&amp;Detalhe_Medalhas_Brasil[[#This Row],[ano]]</f>
        <v>Sidney - 2000</v>
      </c>
      <c r="AE70" s="3" t="s">
        <v>79</v>
      </c>
      <c r="AF70" s="3" t="s">
        <v>1043</v>
      </c>
      <c r="AG70" s="3" t="s">
        <v>1081</v>
      </c>
      <c r="AI70" s="3" t="s">
        <v>104</v>
      </c>
      <c r="AL70" s="3" t="s">
        <v>71</v>
      </c>
      <c r="AM70" s="3" t="s">
        <v>230</v>
      </c>
      <c r="AN70" s="3" t="s">
        <v>1176</v>
      </c>
    </row>
    <row r="71" spans="8:40" x14ac:dyDescent="0.25">
      <c r="H71" s="3" t="s">
        <v>230</v>
      </c>
      <c r="I71" s="3" t="s">
        <v>23</v>
      </c>
      <c r="J71" s="3" t="str">
        <f>VLOOKUP(Toquio_2020_Quadro_medalhas[[#This Row],[País]],delegações_Toquio_2020[],3,0)</f>
        <v>África do Sul</v>
      </c>
      <c r="K71" s="3" t="s">
        <v>161</v>
      </c>
      <c r="L71" s="3" t="s">
        <v>79</v>
      </c>
      <c r="M71" s="3" t="s">
        <v>78</v>
      </c>
      <c r="N71" s="3">
        <v>2</v>
      </c>
      <c r="P71" s="3" t="s">
        <v>327</v>
      </c>
      <c r="Q71" s="3" t="s">
        <v>249</v>
      </c>
      <c r="R71" s="20" t="s">
        <v>246</v>
      </c>
      <c r="S71" s="3" t="s">
        <v>590</v>
      </c>
      <c r="T71" s="3" t="s">
        <v>78</v>
      </c>
      <c r="V71" s="2" t="s">
        <v>633</v>
      </c>
      <c r="W71" s="2" t="s">
        <v>1005</v>
      </c>
      <c r="X71" s="2" t="s">
        <v>104</v>
      </c>
      <c r="Y71" s="2">
        <v>60</v>
      </c>
      <c r="AB71" s="3">
        <v>2000</v>
      </c>
      <c r="AC71" s="3" t="s">
        <v>214</v>
      </c>
      <c r="AD71" s="3" t="str">
        <f>Detalhe_Medalhas_Brasil[[#This Row],[cidade]]&amp;" - "&amp;Detalhe_Medalhas_Brasil[[#This Row],[ano]]</f>
        <v>Sidney - 2000</v>
      </c>
      <c r="AE71" s="3" t="s">
        <v>79</v>
      </c>
      <c r="AF71" s="3" t="s">
        <v>1043</v>
      </c>
      <c r="AG71" s="3" t="s">
        <v>1061</v>
      </c>
      <c r="AI71" s="3" t="s">
        <v>104</v>
      </c>
      <c r="AL71" s="3" t="s">
        <v>14</v>
      </c>
      <c r="AM71" s="3" t="s">
        <v>230</v>
      </c>
      <c r="AN71" s="3" t="s">
        <v>1177</v>
      </c>
    </row>
    <row r="72" spans="8:40" x14ac:dyDescent="0.25">
      <c r="H72" s="3" t="s">
        <v>230</v>
      </c>
      <c r="I72" s="3" t="s">
        <v>24</v>
      </c>
      <c r="J72" s="3" t="str">
        <f>VLOOKUP(Toquio_2020_Quadro_medalhas[[#This Row],[País]],delegações_Toquio_2020[],3,0)</f>
        <v>Taipei Chinês</v>
      </c>
      <c r="K72" s="3" t="s">
        <v>143</v>
      </c>
      <c r="L72" s="3" t="s">
        <v>79</v>
      </c>
      <c r="M72" s="3" t="s">
        <v>78</v>
      </c>
      <c r="N72" s="3">
        <v>1</v>
      </c>
      <c r="P72" s="3" t="s">
        <v>328</v>
      </c>
      <c r="Q72" s="3" t="s">
        <v>249</v>
      </c>
      <c r="R72" s="20" t="s">
        <v>233</v>
      </c>
      <c r="S72" s="3" t="s">
        <v>582</v>
      </c>
      <c r="T72" s="3" t="s">
        <v>104</v>
      </c>
      <c r="V72" s="2" t="s">
        <v>634</v>
      </c>
      <c r="W72" s="2" t="s">
        <v>1006</v>
      </c>
      <c r="X72" s="2" t="s">
        <v>104</v>
      </c>
      <c r="Y72" s="2">
        <v>173</v>
      </c>
      <c r="AB72" s="3">
        <v>2000</v>
      </c>
      <c r="AC72" s="3" t="s">
        <v>214</v>
      </c>
      <c r="AD72" s="3" t="str">
        <f>Detalhe_Medalhas_Brasil[[#This Row],[cidade]]&amp;" - "&amp;Detalhe_Medalhas_Brasil[[#This Row],[ano]]</f>
        <v>Sidney - 2000</v>
      </c>
      <c r="AE72" s="3" t="s">
        <v>80</v>
      </c>
      <c r="AF72" s="3" t="s">
        <v>592</v>
      </c>
      <c r="AG72" s="3" t="s">
        <v>1072</v>
      </c>
      <c r="AI72" s="3" t="s">
        <v>104</v>
      </c>
      <c r="AL72" s="3" t="s">
        <v>890</v>
      </c>
      <c r="AM72" s="3" t="s">
        <v>230</v>
      </c>
      <c r="AN72" s="3" t="s">
        <v>1178</v>
      </c>
    </row>
    <row r="73" spans="8:40" x14ac:dyDescent="0.25">
      <c r="H73" s="3" t="s">
        <v>230</v>
      </c>
      <c r="I73" s="3" t="s">
        <v>25</v>
      </c>
      <c r="J73" s="3" t="str">
        <f>VLOOKUP(Toquio_2020_Quadro_medalhas[[#This Row],[País]],delegações_Toquio_2020[],3,0)</f>
        <v>Hungria</v>
      </c>
      <c r="K73" s="3" t="s">
        <v>123</v>
      </c>
      <c r="L73" s="3" t="s">
        <v>79</v>
      </c>
      <c r="M73" s="3" t="s">
        <v>78</v>
      </c>
      <c r="N73" s="3">
        <v>1</v>
      </c>
      <c r="P73" s="3" t="s">
        <v>329</v>
      </c>
      <c r="Q73" s="3" t="s">
        <v>249</v>
      </c>
      <c r="R73" s="20" t="s">
        <v>244</v>
      </c>
      <c r="S73" s="3" t="s">
        <v>589</v>
      </c>
      <c r="T73" s="3" t="s">
        <v>104</v>
      </c>
      <c r="V73" s="2" t="s">
        <v>635</v>
      </c>
      <c r="W73" s="2" t="s">
        <v>1007</v>
      </c>
      <c r="X73" s="2" t="s">
        <v>104</v>
      </c>
      <c r="Y73" s="2">
        <v>192</v>
      </c>
      <c r="AB73" s="3">
        <v>2000</v>
      </c>
      <c r="AC73" s="3" t="s">
        <v>214</v>
      </c>
      <c r="AD73" s="3" t="str">
        <f>Detalhe_Medalhas_Brasil[[#This Row],[cidade]]&amp;" - "&amp;Detalhe_Medalhas_Brasil[[#This Row],[ano]]</f>
        <v>Sidney - 2000</v>
      </c>
      <c r="AE73" s="3" t="s">
        <v>79</v>
      </c>
      <c r="AF73" s="3" t="s">
        <v>592</v>
      </c>
      <c r="AG73" s="3" t="s">
        <v>1073</v>
      </c>
      <c r="AI73" s="3" t="s">
        <v>104</v>
      </c>
      <c r="AL73" s="3" t="s">
        <v>891</v>
      </c>
      <c r="AM73" s="3" t="s">
        <v>230</v>
      </c>
      <c r="AN73" s="3" t="s">
        <v>1179</v>
      </c>
    </row>
    <row r="74" spans="8:40" x14ac:dyDescent="0.25">
      <c r="H74" s="3" t="s">
        <v>230</v>
      </c>
      <c r="I74" s="3" t="s">
        <v>26</v>
      </c>
      <c r="J74" s="3" t="str">
        <f>VLOOKUP(Toquio_2020_Quadro_medalhas[[#This Row],[País]],delegações_Toquio_2020[],3,0)</f>
        <v>Dinamarca</v>
      </c>
      <c r="K74" s="3" t="s">
        <v>133</v>
      </c>
      <c r="L74" s="3" t="s">
        <v>79</v>
      </c>
      <c r="M74" s="3" t="s">
        <v>78</v>
      </c>
      <c r="N74" s="3">
        <v>1</v>
      </c>
      <c r="P74" s="3" t="s">
        <v>330</v>
      </c>
      <c r="Q74" s="3" t="s">
        <v>249</v>
      </c>
      <c r="R74" s="20" t="s">
        <v>246</v>
      </c>
      <c r="S74" s="3" t="s">
        <v>590</v>
      </c>
      <c r="T74" s="3" t="s">
        <v>104</v>
      </c>
      <c r="V74" s="2" t="s">
        <v>239</v>
      </c>
      <c r="W74" s="2" t="s">
        <v>239</v>
      </c>
      <c r="X74" s="2" t="s">
        <v>104</v>
      </c>
      <c r="Y74" s="2">
        <v>201</v>
      </c>
      <c r="AB74" s="3">
        <v>2000</v>
      </c>
      <c r="AC74" s="3" t="s">
        <v>214</v>
      </c>
      <c r="AD74" s="3" t="str">
        <f>Detalhe_Medalhas_Brasil[[#This Row],[cidade]]&amp;" - "&amp;Detalhe_Medalhas_Brasil[[#This Row],[ano]]</f>
        <v>Sidney - 2000</v>
      </c>
      <c r="AE74" s="3" t="s">
        <v>79</v>
      </c>
      <c r="AF74" s="3" t="s">
        <v>584</v>
      </c>
      <c r="AG74" s="3" t="s">
        <v>1082</v>
      </c>
      <c r="AI74" s="3" t="s">
        <v>104</v>
      </c>
      <c r="AL74" s="3" t="s">
        <v>86</v>
      </c>
      <c r="AM74" s="3" t="s">
        <v>230</v>
      </c>
      <c r="AN74" s="3" t="s">
        <v>86</v>
      </c>
    </row>
    <row r="75" spans="8:40" x14ac:dyDescent="0.25">
      <c r="H75" s="3" t="s">
        <v>230</v>
      </c>
      <c r="I75" s="3" t="s">
        <v>27</v>
      </c>
      <c r="J75" s="3" t="str">
        <f>VLOOKUP(Toquio_2020_Quadro_medalhas[[#This Row],[País]],delegações_Toquio_2020[],3,0)</f>
        <v>Turquia</v>
      </c>
      <c r="K75" s="3" t="s">
        <v>144</v>
      </c>
      <c r="L75" s="3" t="s">
        <v>79</v>
      </c>
      <c r="M75" s="3" t="s">
        <v>78</v>
      </c>
      <c r="N75" s="3">
        <v>1</v>
      </c>
      <c r="P75" s="3" t="s">
        <v>331</v>
      </c>
      <c r="Q75" s="3" t="s">
        <v>249</v>
      </c>
      <c r="R75" s="20" t="s">
        <v>244</v>
      </c>
      <c r="S75" s="3" t="s">
        <v>589</v>
      </c>
      <c r="T75" s="3" t="s">
        <v>104</v>
      </c>
      <c r="V75" s="2" t="s">
        <v>636</v>
      </c>
      <c r="W75" s="2" t="s">
        <v>1008</v>
      </c>
      <c r="X75" s="2" t="s">
        <v>104</v>
      </c>
      <c r="Y75" s="2">
        <v>42</v>
      </c>
      <c r="AB75" s="3">
        <v>2000</v>
      </c>
      <c r="AC75" s="3" t="s">
        <v>214</v>
      </c>
      <c r="AD75" s="3" t="str">
        <f>Detalhe_Medalhas_Brasil[[#This Row],[cidade]]&amp;" - "&amp;Detalhe_Medalhas_Brasil[[#This Row],[ano]]</f>
        <v>Sidney - 2000</v>
      </c>
      <c r="AE75" s="3" t="s">
        <v>80</v>
      </c>
      <c r="AF75" s="3" t="s">
        <v>584</v>
      </c>
      <c r="AG75" s="3" t="s">
        <v>1083</v>
      </c>
      <c r="AI75" s="3" t="s">
        <v>78</v>
      </c>
      <c r="AL75" s="3" t="s">
        <v>9</v>
      </c>
      <c r="AM75" s="3" t="s">
        <v>230</v>
      </c>
      <c r="AN75" s="3" t="s">
        <v>988</v>
      </c>
    </row>
    <row r="76" spans="8:40" x14ac:dyDescent="0.25">
      <c r="H76" s="3" t="s">
        <v>230</v>
      </c>
      <c r="I76" s="3" t="s">
        <v>28</v>
      </c>
      <c r="J76" s="3" t="str">
        <f>VLOOKUP(Toquio_2020_Quadro_medalhas[[#This Row],[País]],delegações_Toquio_2020[],3,0)</f>
        <v>Áustria</v>
      </c>
      <c r="K76" s="3" t="s">
        <v>162</v>
      </c>
      <c r="L76" s="3" t="s">
        <v>79</v>
      </c>
      <c r="M76" s="3" t="s">
        <v>78</v>
      </c>
      <c r="N76" s="3">
        <v>1</v>
      </c>
      <c r="P76" s="3" t="s">
        <v>332</v>
      </c>
      <c r="Q76" s="3" t="s">
        <v>249</v>
      </c>
      <c r="R76" s="20" t="s">
        <v>233</v>
      </c>
      <c r="S76" s="3" t="s">
        <v>582</v>
      </c>
      <c r="T76" s="3" t="s">
        <v>78</v>
      </c>
      <c r="V76" s="2" t="s">
        <v>240</v>
      </c>
      <c r="W76" s="2" t="s">
        <v>1021</v>
      </c>
      <c r="X76" s="2" t="s">
        <v>104</v>
      </c>
      <c r="Y76" s="2">
        <v>26</v>
      </c>
      <c r="AB76" s="3">
        <v>2000</v>
      </c>
      <c r="AC76" s="3" t="s">
        <v>214</v>
      </c>
      <c r="AD76" s="3" t="str">
        <f>Detalhe_Medalhas_Brasil[[#This Row],[cidade]]&amp;" - "&amp;Detalhe_Medalhas_Brasil[[#This Row],[ano]]</f>
        <v>Sidney - 2000</v>
      </c>
      <c r="AE76" s="3" t="s">
        <v>79</v>
      </c>
      <c r="AF76" s="3" t="s">
        <v>584</v>
      </c>
      <c r="AG76" s="3" t="s">
        <v>1071</v>
      </c>
      <c r="AI76" s="3" t="s">
        <v>78</v>
      </c>
      <c r="AL76" s="3" t="s">
        <v>99</v>
      </c>
      <c r="AM76" s="3" t="s">
        <v>230</v>
      </c>
      <c r="AN76" s="3" t="s">
        <v>1180</v>
      </c>
    </row>
    <row r="77" spans="8:40" x14ac:dyDescent="0.25">
      <c r="H77" s="3" t="s">
        <v>230</v>
      </c>
      <c r="I77" s="3" t="s">
        <v>29</v>
      </c>
      <c r="J77" s="3" t="str">
        <f>VLOOKUP(Toquio_2020_Quadro_medalhas[[#This Row],[País]],delegações_Toquio_2020[],3,0)</f>
        <v>República Checa</v>
      </c>
      <c r="K77" s="3" t="s">
        <v>126</v>
      </c>
      <c r="L77" s="3" t="s">
        <v>79</v>
      </c>
      <c r="M77" s="3" t="s">
        <v>78</v>
      </c>
      <c r="N77" s="3">
        <v>1</v>
      </c>
      <c r="P77" s="3" t="s">
        <v>333</v>
      </c>
      <c r="Q77" s="3" t="s">
        <v>249</v>
      </c>
      <c r="R77" s="20" t="s">
        <v>240</v>
      </c>
      <c r="S77" s="3" t="s">
        <v>1021</v>
      </c>
      <c r="T77" s="3" t="s">
        <v>78</v>
      </c>
      <c r="V77" s="2" t="s">
        <v>241</v>
      </c>
      <c r="W77" s="2" t="s">
        <v>588</v>
      </c>
      <c r="X77" s="2" t="s">
        <v>104</v>
      </c>
      <c r="Y77" s="2">
        <v>36</v>
      </c>
      <c r="AB77" s="3">
        <v>1996</v>
      </c>
      <c r="AC77" s="3" t="s">
        <v>215</v>
      </c>
      <c r="AD77" s="3" t="str">
        <f>Detalhe_Medalhas_Brasil[[#This Row],[cidade]]&amp;" - "&amp;Detalhe_Medalhas_Brasil[[#This Row],[ano]]</f>
        <v>Atlanta - 1996</v>
      </c>
      <c r="AE77" s="3" t="s">
        <v>80</v>
      </c>
      <c r="AF77" s="3" t="s">
        <v>590</v>
      </c>
      <c r="AG77" s="3" t="s">
        <v>1029</v>
      </c>
      <c r="AH77" s="3" t="s">
        <v>78</v>
      </c>
      <c r="AI77" s="3" t="s">
        <v>78</v>
      </c>
      <c r="AL77" s="3" t="s">
        <v>5</v>
      </c>
      <c r="AM77" s="3" t="s">
        <v>230</v>
      </c>
      <c r="AN77" s="3" t="s">
        <v>1181</v>
      </c>
    </row>
    <row r="78" spans="8:40" x14ac:dyDescent="0.25">
      <c r="H78" s="3" t="s">
        <v>230</v>
      </c>
      <c r="I78" s="3" t="s">
        <v>30</v>
      </c>
      <c r="J78" s="3" t="str">
        <f>VLOOKUP(Toquio_2020_Quadro_medalhas[[#This Row],[País]],delegações_Toquio_2020[],3,0)</f>
        <v>Eslovênia</v>
      </c>
      <c r="K78" s="3" t="s">
        <v>140</v>
      </c>
      <c r="L78" s="3" t="s">
        <v>79</v>
      </c>
      <c r="M78" s="3" t="s">
        <v>78</v>
      </c>
      <c r="N78" s="3">
        <v>1</v>
      </c>
      <c r="P78" s="3" t="s">
        <v>334</v>
      </c>
      <c r="Q78" s="3" t="s">
        <v>249</v>
      </c>
      <c r="R78" s="20" t="s">
        <v>238</v>
      </c>
      <c r="S78" s="3" t="s">
        <v>587</v>
      </c>
      <c r="T78" s="3" t="s">
        <v>104</v>
      </c>
      <c r="V78" s="2" t="s">
        <v>637</v>
      </c>
      <c r="W78" s="2" t="s">
        <v>1009</v>
      </c>
      <c r="X78" s="2" t="s">
        <v>104</v>
      </c>
      <c r="Y78" s="2">
        <v>0</v>
      </c>
      <c r="AB78" s="3">
        <v>1996</v>
      </c>
      <c r="AC78" s="3" t="s">
        <v>215</v>
      </c>
      <c r="AD78" s="3" t="str">
        <f>Detalhe_Medalhas_Brasil[[#This Row],[cidade]]&amp;" - "&amp;Detalhe_Medalhas_Brasil[[#This Row],[ano]]</f>
        <v>Atlanta - 1996</v>
      </c>
      <c r="AE78" s="3" t="s">
        <v>80</v>
      </c>
      <c r="AF78" s="3" t="s">
        <v>1043</v>
      </c>
      <c r="AG78" s="3" t="s">
        <v>1084</v>
      </c>
      <c r="AI78" s="3" t="s">
        <v>104</v>
      </c>
      <c r="AL78" s="3" t="s">
        <v>87</v>
      </c>
      <c r="AM78" s="3" t="s">
        <v>230</v>
      </c>
      <c r="AN78" s="3" t="s">
        <v>981</v>
      </c>
    </row>
    <row r="79" spans="8:40" x14ac:dyDescent="0.25">
      <c r="H79" s="3" t="s">
        <v>230</v>
      </c>
      <c r="I79" s="3" t="s">
        <v>31</v>
      </c>
      <c r="J79" s="3" t="str">
        <f>VLOOKUP(Toquio_2020_Quadro_medalhas[[#This Row],[País]],delegações_Toquio_2020[],3,0)</f>
        <v>Equador</v>
      </c>
      <c r="K79" s="3" t="s">
        <v>147</v>
      </c>
      <c r="L79" s="3" t="s">
        <v>79</v>
      </c>
      <c r="M79" s="3" t="s">
        <v>78</v>
      </c>
      <c r="N79" s="3">
        <v>1</v>
      </c>
      <c r="P79" s="3" t="s">
        <v>335</v>
      </c>
      <c r="Q79" s="3" t="s">
        <v>249</v>
      </c>
      <c r="R79" s="20" t="s">
        <v>620</v>
      </c>
      <c r="S79" s="3" t="s">
        <v>994</v>
      </c>
      <c r="T79" s="3" t="s">
        <v>104</v>
      </c>
      <c r="V79" s="2" t="s">
        <v>638</v>
      </c>
      <c r="W79" s="2" t="s">
        <v>1010</v>
      </c>
      <c r="X79" s="2" t="s">
        <v>104</v>
      </c>
      <c r="Y79" s="2">
        <v>264</v>
      </c>
      <c r="AB79" s="3">
        <v>1996</v>
      </c>
      <c r="AC79" s="3" t="s">
        <v>215</v>
      </c>
      <c r="AD79" s="3" t="str">
        <f>Detalhe_Medalhas_Brasil[[#This Row],[cidade]]&amp;" - "&amp;Detalhe_Medalhas_Brasil[[#This Row],[ano]]</f>
        <v>Atlanta - 1996</v>
      </c>
      <c r="AE79" s="3" t="s">
        <v>80</v>
      </c>
      <c r="AF79" s="3" t="s">
        <v>1043</v>
      </c>
      <c r="AG79" s="3" t="s">
        <v>1085</v>
      </c>
      <c r="AI79" s="3" t="s">
        <v>104</v>
      </c>
      <c r="AL79" s="3" t="s">
        <v>100</v>
      </c>
      <c r="AM79" s="3" t="s">
        <v>230</v>
      </c>
      <c r="AN79" s="3" t="s">
        <v>100</v>
      </c>
    </row>
    <row r="80" spans="8:40" x14ac:dyDescent="0.25">
      <c r="H80" s="3" t="s">
        <v>230</v>
      </c>
      <c r="I80" s="3" t="s">
        <v>32</v>
      </c>
      <c r="J80" s="3" t="str">
        <f>VLOOKUP(Toquio_2020_Quadro_medalhas[[#This Row],[País]],delegações_Toquio_2020[],3,0)</f>
        <v>Romênia</v>
      </c>
      <c r="K80" s="3" t="s">
        <v>155</v>
      </c>
      <c r="L80" s="3" t="s">
        <v>79</v>
      </c>
      <c r="M80" s="3" t="s">
        <v>78</v>
      </c>
      <c r="N80" s="3">
        <v>1</v>
      </c>
      <c r="P80" s="3" t="s">
        <v>337</v>
      </c>
      <c r="Q80" s="3" t="s">
        <v>249</v>
      </c>
      <c r="R80" s="20" t="s">
        <v>634</v>
      </c>
      <c r="S80" s="3" t="s">
        <v>1006</v>
      </c>
      <c r="T80" s="3" t="s">
        <v>78</v>
      </c>
      <c r="V80" s="2" t="s">
        <v>639</v>
      </c>
      <c r="W80" s="2" t="s">
        <v>1022</v>
      </c>
      <c r="X80" s="2" t="s">
        <v>104</v>
      </c>
      <c r="Y80" s="2">
        <v>156</v>
      </c>
      <c r="AB80" s="3">
        <v>1996</v>
      </c>
      <c r="AC80" s="3" t="s">
        <v>215</v>
      </c>
      <c r="AD80" s="3" t="str">
        <f>Detalhe_Medalhas_Brasil[[#This Row],[cidade]]&amp;" - "&amp;Detalhe_Medalhas_Brasil[[#This Row],[ano]]</f>
        <v>Atlanta - 1996</v>
      </c>
      <c r="AE80" s="3" t="s">
        <v>80</v>
      </c>
      <c r="AF80" s="3" t="s">
        <v>1020</v>
      </c>
      <c r="AG80" s="3" t="s">
        <v>1086</v>
      </c>
      <c r="AH80" s="3" t="s">
        <v>1132</v>
      </c>
      <c r="AI80" s="3" t="s">
        <v>104</v>
      </c>
      <c r="AL80" s="3" t="s">
        <v>892</v>
      </c>
      <c r="AM80" s="3" t="s">
        <v>230</v>
      </c>
      <c r="AN80" s="3" t="s">
        <v>892</v>
      </c>
    </row>
    <row r="81" spans="8:40" x14ac:dyDescent="0.25">
      <c r="H81" s="3" t="s">
        <v>230</v>
      </c>
      <c r="I81" s="3" t="s">
        <v>33</v>
      </c>
      <c r="J81" s="3" t="str">
        <f>VLOOKUP(Toquio_2020_Quadro_medalhas[[#This Row],[País]],delegações_Toquio_2020[],3,0)</f>
        <v>Filipinas</v>
      </c>
      <c r="K81" s="3" t="s">
        <v>159</v>
      </c>
      <c r="L81" s="3" t="s">
        <v>79</v>
      </c>
      <c r="M81" s="3" t="s">
        <v>78</v>
      </c>
      <c r="N81" s="3">
        <v>1</v>
      </c>
      <c r="P81" s="3" t="s">
        <v>338</v>
      </c>
      <c r="Q81" s="3" t="s">
        <v>249</v>
      </c>
      <c r="R81" s="20" t="s">
        <v>634</v>
      </c>
      <c r="S81" s="3" t="s">
        <v>1006</v>
      </c>
      <c r="T81" s="3" t="s">
        <v>104</v>
      </c>
      <c r="V81" s="2" t="s">
        <v>242</v>
      </c>
      <c r="W81" s="2" t="s">
        <v>592</v>
      </c>
      <c r="X81" s="2" t="s">
        <v>104</v>
      </c>
      <c r="Y81" s="2">
        <v>175</v>
      </c>
      <c r="AB81" s="3">
        <v>1996</v>
      </c>
      <c r="AC81" s="3" t="s">
        <v>215</v>
      </c>
      <c r="AD81" s="3" t="str">
        <f>Detalhe_Medalhas_Brasil[[#This Row],[cidade]]&amp;" - "&amp;Detalhe_Medalhas_Brasil[[#This Row],[ano]]</f>
        <v>Atlanta - 1996</v>
      </c>
      <c r="AE81" s="3" t="s">
        <v>80</v>
      </c>
      <c r="AF81" s="3" t="s">
        <v>587</v>
      </c>
      <c r="AG81" s="3" t="s">
        <v>1029</v>
      </c>
      <c r="AH81" s="3" t="s">
        <v>104</v>
      </c>
      <c r="AI81" s="3" t="s">
        <v>104</v>
      </c>
      <c r="AL81" s="3" t="s">
        <v>893</v>
      </c>
      <c r="AM81" s="3" t="s">
        <v>230</v>
      </c>
      <c r="AN81" s="3" t="s">
        <v>893</v>
      </c>
    </row>
    <row r="82" spans="8:40" x14ac:dyDescent="0.25">
      <c r="H82" s="3" t="s">
        <v>230</v>
      </c>
      <c r="I82" s="3" t="s">
        <v>47</v>
      </c>
      <c r="J82" s="3" t="str">
        <f>VLOOKUP(Toquio_2020_Quadro_medalhas[[#This Row],[País]],delegações_Toquio_2020[],3,0)</f>
        <v>Ucrânia</v>
      </c>
      <c r="K82" s="3" t="s">
        <v>153</v>
      </c>
      <c r="L82" s="3" t="s">
        <v>79</v>
      </c>
      <c r="M82" s="3" t="s">
        <v>78</v>
      </c>
      <c r="N82" s="3">
        <v>3</v>
      </c>
      <c r="P82" s="3" t="s">
        <v>339</v>
      </c>
      <c r="Q82" s="3" t="s">
        <v>249</v>
      </c>
      <c r="R82" s="20" t="s">
        <v>246</v>
      </c>
      <c r="S82" s="3" t="s">
        <v>590</v>
      </c>
      <c r="T82" s="3" t="s">
        <v>78</v>
      </c>
      <c r="V82" s="2" t="s">
        <v>243</v>
      </c>
      <c r="W82" s="2" t="s">
        <v>593</v>
      </c>
      <c r="X82" s="2" t="s">
        <v>104</v>
      </c>
      <c r="Y82" s="2">
        <v>178</v>
      </c>
      <c r="AB82" s="3">
        <v>1996</v>
      </c>
      <c r="AC82" s="3" t="s">
        <v>215</v>
      </c>
      <c r="AD82" s="3" t="str">
        <f>Detalhe_Medalhas_Brasil[[#This Row],[cidade]]&amp;" - "&amp;Detalhe_Medalhas_Brasil[[#This Row],[ano]]</f>
        <v>Atlanta - 1996</v>
      </c>
      <c r="AE82" s="3" t="s">
        <v>80</v>
      </c>
      <c r="AF82" s="3" t="s">
        <v>582</v>
      </c>
      <c r="AG82" s="3" t="s">
        <v>1087</v>
      </c>
      <c r="AH82" s="3" t="s">
        <v>1076</v>
      </c>
      <c r="AI82" s="3" t="s">
        <v>104</v>
      </c>
      <c r="AL82" s="3" t="s">
        <v>894</v>
      </c>
      <c r="AM82" s="3" t="s">
        <v>230</v>
      </c>
      <c r="AN82" s="3" t="s">
        <v>1182</v>
      </c>
    </row>
    <row r="83" spans="8:40" x14ac:dyDescent="0.25">
      <c r="H83" s="3" t="s">
        <v>230</v>
      </c>
      <c r="I83" s="3" t="s">
        <v>48</v>
      </c>
      <c r="J83" s="3" t="str">
        <f>VLOOKUP(Toquio_2020_Quadro_medalhas[[#This Row],[País]],delegações_Toquio_2020[],3,0)</f>
        <v>Suécia</v>
      </c>
      <c r="K83" s="3" t="s">
        <v>131</v>
      </c>
      <c r="L83" s="3" t="s">
        <v>79</v>
      </c>
      <c r="M83" s="3" t="s">
        <v>78</v>
      </c>
      <c r="N83" s="3">
        <v>3</v>
      </c>
      <c r="P83" s="3" t="s">
        <v>340</v>
      </c>
      <c r="Q83" s="3" t="s">
        <v>249</v>
      </c>
      <c r="R83" s="20" t="s">
        <v>233</v>
      </c>
      <c r="S83" s="3" t="s">
        <v>582</v>
      </c>
      <c r="T83" s="3" t="s">
        <v>78</v>
      </c>
      <c r="V83" s="2" t="s">
        <v>640</v>
      </c>
      <c r="W83" s="2" t="s">
        <v>581</v>
      </c>
      <c r="X83" s="2" t="s">
        <v>104</v>
      </c>
      <c r="Y83" s="2">
        <v>40</v>
      </c>
      <c r="AB83" s="3">
        <v>1996</v>
      </c>
      <c r="AC83" s="3" t="s">
        <v>215</v>
      </c>
      <c r="AD83" s="3" t="str">
        <f>Detalhe_Medalhas_Brasil[[#This Row],[cidade]]&amp;" - "&amp;Detalhe_Medalhas_Brasil[[#This Row],[ano]]</f>
        <v>Atlanta - 1996</v>
      </c>
      <c r="AE83" s="3" t="s">
        <v>80</v>
      </c>
      <c r="AF83" s="3" t="s">
        <v>589</v>
      </c>
      <c r="AG83" s="3" t="s">
        <v>1088</v>
      </c>
      <c r="AI83" s="3" t="s">
        <v>104</v>
      </c>
      <c r="AL83" s="3" t="s">
        <v>895</v>
      </c>
      <c r="AM83" s="3" t="s">
        <v>230</v>
      </c>
      <c r="AN83" s="3" t="s">
        <v>1183</v>
      </c>
    </row>
    <row r="84" spans="8:40" x14ac:dyDescent="0.25">
      <c r="H84" s="3" t="s">
        <v>230</v>
      </c>
      <c r="I84" s="3" t="s">
        <v>49</v>
      </c>
      <c r="J84" s="3" t="str">
        <f>VLOOKUP(Toquio_2020_Quadro_medalhas[[#This Row],[País]],delegações_Toquio_2020[],3,0)</f>
        <v>Hong Kong, China</v>
      </c>
      <c r="K84" s="3" t="s">
        <v>158</v>
      </c>
      <c r="L84" s="3" t="s">
        <v>79</v>
      </c>
      <c r="M84" s="3" t="s">
        <v>78</v>
      </c>
      <c r="N84" s="3">
        <v>2</v>
      </c>
      <c r="P84" s="3" t="s">
        <v>341</v>
      </c>
      <c r="Q84" s="3" t="s">
        <v>249</v>
      </c>
      <c r="R84" s="20" t="s">
        <v>639</v>
      </c>
      <c r="S84" s="3" t="s">
        <v>1022</v>
      </c>
      <c r="T84" s="3" t="s">
        <v>78</v>
      </c>
      <c r="V84" s="2" t="s">
        <v>641</v>
      </c>
      <c r="W84" s="2" t="s">
        <v>1011</v>
      </c>
      <c r="X84" s="2" t="s">
        <v>104</v>
      </c>
      <c r="Y84" s="2">
        <v>20</v>
      </c>
      <c r="AB84" s="3">
        <v>1996</v>
      </c>
      <c r="AC84" s="3" t="s">
        <v>215</v>
      </c>
      <c r="AD84" s="3" t="str">
        <f>Detalhe_Medalhas_Brasil[[#This Row],[cidade]]&amp;" - "&amp;Detalhe_Medalhas_Brasil[[#This Row],[ano]]</f>
        <v>Atlanta - 1996</v>
      </c>
      <c r="AE84" s="3" t="s">
        <v>80</v>
      </c>
      <c r="AF84" s="3" t="s">
        <v>589</v>
      </c>
      <c r="AG84" s="3" t="s">
        <v>1089</v>
      </c>
      <c r="AI84" s="3" t="s">
        <v>104</v>
      </c>
      <c r="AL84" s="3" t="s">
        <v>896</v>
      </c>
      <c r="AM84" s="3" t="s">
        <v>230</v>
      </c>
      <c r="AN84" s="3" t="s">
        <v>1184</v>
      </c>
    </row>
    <row r="85" spans="8:40" x14ac:dyDescent="0.25">
      <c r="H85" s="3" t="s">
        <v>230</v>
      </c>
      <c r="I85" s="3" t="s">
        <v>50</v>
      </c>
      <c r="J85" s="3" t="str">
        <f>VLOOKUP(Toquio_2020_Quadro_medalhas[[#This Row],[País]],delegações_Toquio_2020[],3,0)</f>
        <v>Bielo-Rússia</v>
      </c>
      <c r="K85" s="3" t="s">
        <v>154</v>
      </c>
      <c r="L85" s="3" t="s">
        <v>79</v>
      </c>
      <c r="M85" s="3" t="s">
        <v>78</v>
      </c>
      <c r="N85" s="3">
        <v>2</v>
      </c>
      <c r="P85" s="3" t="s">
        <v>342</v>
      </c>
      <c r="Q85" s="3" t="s">
        <v>249</v>
      </c>
      <c r="R85" s="20" t="s">
        <v>639</v>
      </c>
      <c r="S85" s="3" t="s">
        <v>1022</v>
      </c>
      <c r="T85" s="3" t="s">
        <v>78</v>
      </c>
      <c r="V85" s="2" t="s">
        <v>642</v>
      </c>
      <c r="W85" s="2" t="s">
        <v>1012</v>
      </c>
      <c r="X85" s="2" t="s">
        <v>104</v>
      </c>
      <c r="Y85" s="2">
        <v>20</v>
      </c>
      <c r="AB85" s="3">
        <v>1996</v>
      </c>
      <c r="AC85" s="3" t="s">
        <v>215</v>
      </c>
      <c r="AD85" s="3" t="str">
        <f>Detalhe_Medalhas_Brasil[[#This Row],[cidade]]&amp;" - "&amp;Detalhe_Medalhas_Brasil[[#This Row],[ano]]</f>
        <v>Atlanta - 1996</v>
      </c>
      <c r="AE85" s="3" t="s">
        <v>79</v>
      </c>
      <c r="AF85" s="3" t="s">
        <v>589</v>
      </c>
      <c r="AG85" s="3" t="s">
        <v>1089</v>
      </c>
      <c r="AI85" s="3" t="s">
        <v>104</v>
      </c>
      <c r="AL85" s="3" t="s">
        <v>897</v>
      </c>
      <c r="AM85" s="3" t="s">
        <v>230</v>
      </c>
      <c r="AN85" s="3" t="s">
        <v>897</v>
      </c>
    </row>
    <row r="86" spans="8:40" x14ac:dyDescent="0.25">
      <c r="H86" s="3" t="s">
        <v>230</v>
      </c>
      <c r="I86" s="3" t="s">
        <v>51</v>
      </c>
      <c r="J86" s="3" t="str">
        <f>VLOOKUP(Toquio_2020_Quadro_medalhas[[#This Row],[País]],delegações_Toquio_2020[],3,0)</f>
        <v>Colômbia</v>
      </c>
      <c r="K86" s="3" t="s">
        <v>175</v>
      </c>
      <c r="L86" s="3" t="s">
        <v>79</v>
      </c>
      <c r="M86" s="3" t="s">
        <v>78</v>
      </c>
      <c r="N86" s="3">
        <v>2</v>
      </c>
      <c r="P86" s="3" t="s">
        <v>343</v>
      </c>
      <c r="Q86" s="3" t="s">
        <v>249</v>
      </c>
      <c r="R86" s="20" t="s">
        <v>233</v>
      </c>
      <c r="S86" s="3" t="s">
        <v>582</v>
      </c>
      <c r="T86" s="3" t="s">
        <v>104</v>
      </c>
      <c r="V86" s="2" t="s">
        <v>244</v>
      </c>
      <c r="W86" s="2" t="s">
        <v>589</v>
      </c>
      <c r="X86" s="2" t="s">
        <v>104</v>
      </c>
      <c r="Y86" s="2">
        <v>479</v>
      </c>
      <c r="AB86" s="3">
        <v>1996</v>
      </c>
      <c r="AC86" s="3" t="s">
        <v>215</v>
      </c>
      <c r="AD86" s="3" t="str">
        <f>Detalhe_Medalhas_Brasil[[#This Row],[cidade]]&amp;" - "&amp;Detalhe_Medalhas_Brasil[[#This Row],[ano]]</f>
        <v>Atlanta - 1996</v>
      </c>
      <c r="AE86" s="3" t="s">
        <v>79</v>
      </c>
      <c r="AF86" s="3" t="s">
        <v>1078</v>
      </c>
      <c r="AG86" s="3" t="s">
        <v>1029</v>
      </c>
      <c r="AH86" s="3" t="s">
        <v>78</v>
      </c>
      <c r="AI86" s="3" t="s">
        <v>78</v>
      </c>
      <c r="AL86" s="3" t="s">
        <v>776</v>
      </c>
      <c r="AM86" s="3" t="s">
        <v>230</v>
      </c>
      <c r="AN86" s="3" t="s">
        <v>776</v>
      </c>
    </row>
    <row r="87" spans="8:40" x14ac:dyDescent="0.25">
      <c r="H87" s="3" t="s">
        <v>230</v>
      </c>
      <c r="I87" s="3" t="s">
        <v>52</v>
      </c>
      <c r="J87" s="3" t="str">
        <f>VLOOKUP(Toquio_2020_Quadro_medalhas[[#This Row],[País]],delegações_Toquio_2020[],3,0)</f>
        <v>Índia</v>
      </c>
      <c r="K87" s="3" t="s">
        <v>157</v>
      </c>
      <c r="L87" s="3" t="s">
        <v>79</v>
      </c>
      <c r="M87" s="3" t="s">
        <v>78</v>
      </c>
      <c r="N87" s="3">
        <v>1</v>
      </c>
      <c r="P87" s="3" t="s">
        <v>344</v>
      </c>
      <c r="Q87" s="3" t="s">
        <v>249</v>
      </c>
      <c r="R87" s="20" t="s">
        <v>233</v>
      </c>
      <c r="S87" s="3" t="s">
        <v>582</v>
      </c>
      <c r="T87" s="3" t="s">
        <v>78</v>
      </c>
      <c r="V87" s="2" t="s">
        <v>643</v>
      </c>
      <c r="W87" s="2" t="s">
        <v>1013</v>
      </c>
      <c r="X87" s="2" t="s">
        <v>104</v>
      </c>
      <c r="Y87" s="2">
        <v>86</v>
      </c>
      <c r="AB87" s="3">
        <v>1996</v>
      </c>
      <c r="AC87" s="3" t="s">
        <v>215</v>
      </c>
      <c r="AD87" s="3" t="str">
        <f>Detalhe_Medalhas_Brasil[[#This Row],[cidade]]&amp;" - "&amp;Detalhe_Medalhas_Brasil[[#This Row],[ano]]</f>
        <v>Atlanta - 1996</v>
      </c>
      <c r="AE87" s="3" t="s">
        <v>79</v>
      </c>
      <c r="AF87" s="3" t="s">
        <v>584</v>
      </c>
      <c r="AG87" s="3" t="s">
        <v>1090</v>
      </c>
      <c r="AI87" s="3" t="s">
        <v>78</v>
      </c>
      <c r="AL87" s="3" t="s">
        <v>49</v>
      </c>
      <c r="AM87" s="3" t="s">
        <v>230</v>
      </c>
      <c r="AN87" s="3" t="s">
        <v>49</v>
      </c>
    </row>
    <row r="88" spans="8:40" x14ac:dyDescent="0.25">
      <c r="H88" s="3" t="s">
        <v>230</v>
      </c>
      <c r="I88" s="3" t="s">
        <v>53</v>
      </c>
      <c r="J88" s="3" t="str">
        <f>VLOOKUP(Toquio_2020_Quadro_medalhas[[#This Row],[País]],delegações_Toquio_2020[],3,0)</f>
        <v>Azerbaijão</v>
      </c>
      <c r="K88" s="3" t="s">
        <v>176</v>
      </c>
      <c r="L88" s="3" t="s">
        <v>79</v>
      </c>
      <c r="M88" s="3" t="s">
        <v>78</v>
      </c>
      <c r="N88" s="3">
        <v>1</v>
      </c>
      <c r="P88" s="3" t="s">
        <v>345</v>
      </c>
      <c r="Q88" s="3" t="s">
        <v>249</v>
      </c>
      <c r="R88" s="20" t="s">
        <v>233</v>
      </c>
      <c r="S88" s="3" t="s">
        <v>582</v>
      </c>
      <c r="T88" s="3" t="s">
        <v>78</v>
      </c>
      <c r="V88" s="2" t="s">
        <v>245</v>
      </c>
      <c r="W88" s="2" t="s">
        <v>245</v>
      </c>
      <c r="X88" s="2" t="s">
        <v>104</v>
      </c>
      <c r="Y88" s="2">
        <v>65</v>
      </c>
      <c r="AB88" s="3">
        <v>1996</v>
      </c>
      <c r="AC88" s="3" t="s">
        <v>215</v>
      </c>
      <c r="AD88" s="3" t="str">
        <f>Detalhe_Medalhas_Brasil[[#This Row],[cidade]]&amp;" - "&amp;Detalhe_Medalhas_Brasil[[#This Row],[ano]]</f>
        <v>Atlanta - 1996</v>
      </c>
      <c r="AE88" s="3" t="s">
        <v>77</v>
      </c>
      <c r="AF88" s="3" t="s">
        <v>584</v>
      </c>
      <c r="AG88" s="3" t="s">
        <v>1091</v>
      </c>
      <c r="AI88" s="3" t="s">
        <v>78</v>
      </c>
      <c r="AL88" s="3" t="s">
        <v>25</v>
      </c>
      <c r="AM88" s="3" t="s">
        <v>230</v>
      </c>
      <c r="AN88" s="3" t="s">
        <v>1185</v>
      </c>
    </row>
    <row r="89" spans="8:40" x14ac:dyDescent="0.25">
      <c r="H89" s="3" t="s">
        <v>230</v>
      </c>
      <c r="I89" s="3" t="s">
        <v>54</v>
      </c>
      <c r="J89" s="3" t="str">
        <f>VLOOKUP(Toquio_2020_Quadro_medalhas[[#This Row],[País]],delegações_Toquio_2020[],3,0)</f>
        <v>Cuba</v>
      </c>
      <c r="K89" s="3" t="s">
        <v>122</v>
      </c>
      <c r="L89" s="3" t="s">
        <v>79</v>
      </c>
      <c r="M89" s="3" t="s">
        <v>78</v>
      </c>
      <c r="N89" s="3">
        <v>1</v>
      </c>
      <c r="P89" s="3" t="s">
        <v>346</v>
      </c>
      <c r="Q89" s="3" t="s">
        <v>249</v>
      </c>
      <c r="R89" s="20" t="s">
        <v>634</v>
      </c>
      <c r="S89" s="3" t="s">
        <v>1006</v>
      </c>
      <c r="T89" s="3" t="s">
        <v>78</v>
      </c>
      <c r="V89" s="2" t="s">
        <v>644</v>
      </c>
      <c r="W89" s="2" t="s">
        <v>1014</v>
      </c>
      <c r="X89" s="2" t="s">
        <v>104</v>
      </c>
      <c r="Y89" s="2">
        <v>96</v>
      </c>
      <c r="AB89" s="3">
        <v>1996</v>
      </c>
      <c r="AC89" s="3" t="s">
        <v>215</v>
      </c>
      <c r="AD89" s="3" t="str">
        <f>Detalhe_Medalhas_Brasil[[#This Row],[cidade]]&amp;" - "&amp;Detalhe_Medalhas_Brasil[[#This Row],[ano]]</f>
        <v>Atlanta - 1996</v>
      </c>
      <c r="AE89" s="3" t="s">
        <v>80</v>
      </c>
      <c r="AF89" s="3" t="s">
        <v>592</v>
      </c>
      <c r="AG89" s="3" t="s">
        <v>1092</v>
      </c>
      <c r="AI89" s="3" t="s">
        <v>104</v>
      </c>
      <c r="AL89" s="3" t="s">
        <v>898</v>
      </c>
      <c r="AM89" s="3" t="s">
        <v>230</v>
      </c>
      <c r="AN89" s="3" t="s">
        <v>1186</v>
      </c>
    </row>
    <row r="90" spans="8:40" x14ac:dyDescent="0.25">
      <c r="H90" s="3" t="s">
        <v>230</v>
      </c>
      <c r="I90" s="3" t="s">
        <v>177</v>
      </c>
      <c r="J90" s="3" t="str">
        <f>VLOOKUP(Toquio_2020_Quadro_medalhas[[#This Row],[País]],delegações_Toquio_2020[],3,0)</f>
        <v>República Dominicana</v>
      </c>
      <c r="K90" s="3" t="s">
        <v>178</v>
      </c>
      <c r="L90" s="3" t="s">
        <v>79</v>
      </c>
      <c r="M90" s="3" t="s">
        <v>78</v>
      </c>
      <c r="N90" s="3">
        <v>1</v>
      </c>
      <c r="P90" s="3" t="s">
        <v>347</v>
      </c>
      <c r="Q90" s="3" t="s">
        <v>249</v>
      </c>
      <c r="R90" s="20" t="s">
        <v>634</v>
      </c>
      <c r="S90" s="3" t="s">
        <v>1006</v>
      </c>
      <c r="T90" s="3" t="s">
        <v>78</v>
      </c>
      <c r="V90" s="2" t="s">
        <v>645</v>
      </c>
      <c r="W90" s="2" t="s">
        <v>1015</v>
      </c>
      <c r="X90" s="2" t="s">
        <v>104</v>
      </c>
      <c r="Y90" s="2">
        <v>16</v>
      </c>
      <c r="AB90" s="3">
        <v>1996</v>
      </c>
      <c r="AC90" s="3" t="s">
        <v>215</v>
      </c>
      <c r="AD90" s="3" t="str">
        <f>Detalhe_Medalhas_Brasil[[#This Row],[cidade]]&amp;" - "&amp;Detalhe_Medalhas_Brasil[[#This Row],[ano]]</f>
        <v>Atlanta - 1996</v>
      </c>
      <c r="AE90" s="3" t="s">
        <v>77</v>
      </c>
      <c r="AF90" s="3" t="s">
        <v>592</v>
      </c>
      <c r="AG90" s="3" t="s">
        <v>1072</v>
      </c>
      <c r="AI90" s="3" t="s">
        <v>104</v>
      </c>
      <c r="AL90" s="3" t="s">
        <v>52</v>
      </c>
      <c r="AM90" s="3" t="s">
        <v>230</v>
      </c>
      <c r="AN90" s="3" t="s">
        <v>1187</v>
      </c>
    </row>
    <row r="91" spans="8:40" x14ac:dyDescent="0.25">
      <c r="H91" s="3" t="s">
        <v>230</v>
      </c>
      <c r="I91" s="3" t="s">
        <v>56</v>
      </c>
      <c r="J91" s="3" t="str">
        <f>VLOOKUP(Toquio_2020_Quadro_medalhas[[#This Row],[País]],delegações_Toquio_2020[],3,0)</f>
        <v>Quirguistão</v>
      </c>
      <c r="K91" s="3" t="s">
        <v>178</v>
      </c>
      <c r="L91" s="3" t="s">
        <v>79</v>
      </c>
      <c r="M91" s="3" t="s">
        <v>78</v>
      </c>
      <c r="N91" s="3">
        <v>1</v>
      </c>
      <c r="P91" s="3" t="s">
        <v>348</v>
      </c>
      <c r="Q91" s="3" t="s">
        <v>249</v>
      </c>
      <c r="R91" s="20" t="s">
        <v>244</v>
      </c>
      <c r="S91" s="3" t="s">
        <v>589</v>
      </c>
      <c r="T91" s="3" t="s">
        <v>104</v>
      </c>
      <c r="V91" s="2" t="s">
        <v>646</v>
      </c>
      <c r="W91" s="2" t="s">
        <v>1016</v>
      </c>
      <c r="X91" s="2" t="s">
        <v>104</v>
      </c>
      <c r="Y91" s="2">
        <v>55</v>
      </c>
      <c r="AB91" s="3">
        <v>1996</v>
      </c>
      <c r="AC91" s="3" t="s">
        <v>215</v>
      </c>
      <c r="AD91" s="3" t="str">
        <f>Detalhe_Medalhas_Brasil[[#This Row],[cidade]]&amp;" - "&amp;Detalhe_Medalhas_Brasil[[#This Row],[ano]]</f>
        <v>Atlanta - 1996</v>
      </c>
      <c r="AE91" s="3" t="s">
        <v>77</v>
      </c>
      <c r="AF91" s="3" t="s">
        <v>592</v>
      </c>
      <c r="AG91" s="3" t="s">
        <v>1073</v>
      </c>
      <c r="AI91" s="3" t="s">
        <v>104</v>
      </c>
      <c r="AL91" s="3" t="s">
        <v>37</v>
      </c>
      <c r="AM91" s="3" t="s">
        <v>230</v>
      </c>
      <c r="AN91" s="3" t="s">
        <v>1188</v>
      </c>
    </row>
    <row r="92" spans="8:40" x14ac:dyDescent="0.25">
      <c r="H92" s="3" t="s">
        <v>230</v>
      </c>
      <c r="I92" s="3" t="s">
        <v>57</v>
      </c>
      <c r="J92" s="3" t="str">
        <f>VLOOKUP(Toquio_2020_Quadro_medalhas[[#This Row],[País]],delegações_Toquio_2020[],3,0)</f>
        <v>Nigéria</v>
      </c>
      <c r="K92" s="3" t="s">
        <v>178</v>
      </c>
      <c r="L92" s="3" t="s">
        <v>79</v>
      </c>
      <c r="M92" s="3" t="s">
        <v>78</v>
      </c>
      <c r="N92" s="3">
        <v>1</v>
      </c>
      <c r="P92" s="3" t="s">
        <v>349</v>
      </c>
      <c r="Q92" s="3" t="s">
        <v>249</v>
      </c>
      <c r="R92" s="20" t="s">
        <v>233</v>
      </c>
      <c r="S92" s="3" t="s">
        <v>582</v>
      </c>
      <c r="T92" s="3" t="s">
        <v>78</v>
      </c>
      <c r="V92" s="2" t="s">
        <v>246</v>
      </c>
      <c r="W92" s="2" t="s">
        <v>590</v>
      </c>
      <c r="X92" s="2" t="s">
        <v>104</v>
      </c>
      <c r="Y92" s="2">
        <v>144</v>
      </c>
      <c r="AB92" s="3">
        <v>1992</v>
      </c>
      <c r="AC92" s="3" t="s">
        <v>216</v>
      </c>
      <c r="AD92" s="3" t="str">
        <f>Detalhe_Medalhas_Brasil[[#This Row],[cidade]]&amp;" - "&amp;Detalhe_Medalhas_Brasil[[#This Row],[ano]]</f>
        <v>Barcelona - 1992</v>
      </c>
      <c r="AE92" s="3" t="s">
        <v>79</v>
      </c>
      <c r="AF92" s="3" t="s">
        <v>589</v>
      </c>
      <c r="AG92" s="3" t="s">
        <v>1089</v>
      </c>
      <c r="AI92" s="3" t="s">
        <v>104</v>
      </c>
      <c r="AL92" s="3" t="s">
        <v>899</v>
      </c>
      <c r="AM92" s="3" t="s">
        <v>230</v>
      </c>
      <c r="AN92" s="3" t="s">
        <v>1189</v>
      </c>
    </row>
    <row r="93" spans="8:40" x14ac:dyDescent="0.25">
      <c r="H93" s="3" t="s">
        <v>230</v>
      </c>
      <c r="I93" s="3" t="s">
        <v>58</v>
      </c>
      <c r="J93" s="3" t="str">
        <f>VLOOKUP(Toquio_2020_Quadro_medalhas[[#This Row],[País]],delegações_Toquio_2020[],3,0)</f>
        <v>Portugal</v>
      </c>
      <c r="K93" s="3" t="s">
        <v>178</v>
      </c>
      <c r="L93" s="3" t="s">
        <v>79</v>
      </c>
      <c r="M93" s="3" t="s">
        <v>78</v>
      </c>
      <c r="N93" s="3">
        <v>1</v>
      </c>
      <c r="P93" s="3" t="s">
        <v>350</v>
      </c>
      <c r="Q93" s="3" t="s">
        <v>249</v>
      </c>
      <c r="R93" s="20" t="s">
        <v>233</v>
      </c>
      <c r="S93" s="3" t="s">
        <v>582</v>
      </c>
      <c r="T93" s="3" t="s">
        <v>78</v>
      </c>
      <c r="V93" s="2" t="s">
        <v>647</v>
      </c>
      <c r="W93" s="2" t="s">
        <v>1017</v>
      </c>
      <c r="X93" s="2" t="s">
        <v>104</v>
      </c>
      <c r="Y93" s="2">
        <v>156</v>
      </c>
      <c r="AB93" s="3">
        <v>1992</v>
      </c>
      <c r="AC93" s="3" t="s">
        <v>216</v>
      </c>
      <c r="AD93" s="3" t="str">
        <f>Detalhe_Medalhas_Brasil[[#This Row],[cidade]]&amp;" - "&amp;Detalhe_Medalhas_Brasil[[#This Row],[ano]]</f>
        <v>Barcelona - 1992</v>
      </c>
      <c r="AE93" s="3" t="s">
        <v>77</v>
      </c>
      <c r="AF93" s="3" t="s">
        <v>590</v>
      </c>
      <c r="AG93" s="3" t="s">
        <v>1029</v>
      </c>
      <c r="AH93" s="3" t="s">
        <v>104</v>
      </c>
      <c r="AI93" s="3" t="s">
        <v>104</v>
      </c>
      <c r="AL93" s="3" t="s">
        <v>35</v>
      </c>
      <c r="AM93" s="3" t="s">
        <v>230</v>
      </c>
      <c r="AN93" s="3" t="s">
        <v>1190</v>
      </c>
    </row>
    <row r="94" spans="8:40" x14ac:dyDescent="0.25">
      <c r="H94" s="3" t="s">
        <v>230</v>
      </c>
      <c r="I94" s="3" t="s">
        <v>59</v>
      </c>
      <c r="J94" s="3" t="str">
        <f>VLOOKUP(Toquio_2020_Quadro_medalhas[[#This Row],[País]],delegações_Toquio_2020[],3,0)</f>
        <v>Argentina</v>
      </c>
      <c r="K94" s="3" t="s">
        <v>178</v>
      </c>
      <c r="L94" s="3" t="s">
        <v>79</v>
      </c>
      <c r="M94" s="3" t="s">
        <v>78</v>
      </c>
      <c r="N94" s="3">
        <v>1</v>
      </c>
      <c r="P94" s="3" t="s">
        <v>351</v>
      </c>
      <c r="Q94" s="3" t="s">
        <v>249</v>
      </c>
      <c r="R94" s="20" t="s">
        <v>246</v>
      </c>
      <c r="S94" s="3" t="s">
        <v>590</v>
      </c>
      <c r="T94" s="3" t="s">
        <v>78</v>
      </c>
      <c r="V94" s="2" t="s">
        <v>648</v>
      </c>
      <c r="W94" s="2" t="s">
        <v>1018</v>
      </c>
      <c r="X94" s="2" t="s">
        <v>104</v>
      </c>
      <c r="Y94" s="2">
        <v>99</v>
      </c>
      <c r="AB94" s="3">
        <v>1992</v>
      </c>
      <c r="AC94" s="3" t="s">
        <v>216</v>
      </c>
      <c r="AD94" s="3" t="str">
        <f>Detalhe_Medalhas_Brasil[[#This Row],[cidade]]&amp;" - "&amp;Detalhe_Medalhas_Brasil[[#This Row],[ano]]</f>
        <v>Barcelona - 1992</v>
      </c>
      <c r="AE94" s="3" t="s">
        <v>77</v>
      </c>
      <c r="AF94" s="3" t="s">
        <v>1043</v>
      </c>
      <c r="AG94" s="3" t="s">
        <v>1093</v>
      </c>
      <c r="AI94" s="3" t="s">
        <v>104</v>
      </c>
      <c r="AL94" s="3" t="s">
        <v>135</v>
      </c>
      <c r="AM94" s="3" t="s">
        <v>230</v>
      </c>
      <c r="AN94" s="3" t="s">
        <v>1191</v>
      </c>
    </row>
    <row r="95" spans="8:40" x14ac:dyDescent="0.25">
      <c r="H95" s="3" t="s">
        <v>230</v>
      </c>
      <c r="I95" s="3" t="s">
        <v>60</v>
      </c>
      <c r="J95" s="3" t="str">
        <f>VLOOKUP(Toquio_2020_Quadro_medalhas[[#This Row],[País]],delegações_Toquio_2020[],3,0)</f>
        <v>Bahrain</v>
      </c>
      <c r="K95" s="3" t="s">
        <v>178</v>
      </c>
      <c r="L95" s="3" t="s">
        <v>79</v>
      </c>
      <c r="M95" s="3" t="s">
        <v>78</v>
      </c>
      <c r="N95" s="3">
        <v>1</v>
      </c>
      <c r="P95" s="3" t="s">
        <v>352</v>
      </c>
      <c r="Q95" s="3" t="s">
        <v>249</v>
      </c>
      <c r="R95" s="20" t="s">
        <v>236</v>
      </c>
      <c r="S95" s="3" t="s">
        <v>585</v>
      </c>
      <c r="T95" s="3" t="s">
        <v>104</v>
      </c>
      <c r="V95" s="2" t="s">
        <v>649</v>
      </c>
      <c r="W95" s="2" t="s">
        <v>1019</v>
      </c>
      <c r="X95" s="2" t="s">
        <v>104</v>
      </c>
      <c r="Y95" s="2">
        <v>193</v>
      </c>
      <c r="AB95" s="3">
        <v>1988</v>
      </c>
      <c r="AC95" s="3" t="s">
        <v>217</v>
      </c>
      <c r="AD95" s="3" t="str">
        <f>Detalhe_Medalhas_Brasil[[#This Row],[cidade]]&amp;" - "&amp;Detalhe_Medalhas_Brasil[[#This Row],[ano]]</f>
        <v>Seul - 1988</v>
      </c>
      <c r="AE95" s="3" t="s">
        <v>80</v>
      </c>
      <c r="AF95" s="3" t="s">
        <v>592</v>
      </c>
      <c r="AG95" s="3" t="s">
        <v>1094</v>
      </c>
      <c r="AI95" s="3" t="s">
        <v>104</v>
      </c>
      <c r="AL95" s="3" t="s">
        <v>36</v>
      </c>
      <c r="AM95" s="3" t="s">
        <v>230</v>
      </c>
      <c r="AN95" s="3" t="s">
        <v>36</v>
      </c>
    </row>
    <row r="96" spans="8:40" x14ac:dyDescent="0.25">
      <c r="H96" s="3" t="s">
        <v>230</v>
      </c>
      <c r="I96" s="3" t="s">
        <v>61</v>
      </c>
      <c r="J96" s="3" t="str">
        <f>VLOOKUP(Toquio_2020_Quadro_medalhas[[#This Row],[País]],delegações_Toquio_2020[],3,0)</f>
        <v>Lituânia</v>
      </c>
      <c r="K96" s="3" t="s">
        <v>178</v>
      </c>
      <c r="L96" s="3" t="s">
        <v>79</v>
      </c>
      <c r="M96" s="3" t="s">
        <v>78</v>
      </c>
      <c r="N96" s="3">
        <v>1</v>
      </c>
      <c r="P96" s="3" t="s">
        <v>353</v>
      </c>
      <c r="Q96" s="3" t="s">
        <v>249</v>
      </c>
      <c r="R96" s="20" t="s">
        <v>634</v>
      </c>
      <c r="S96" s="3" t="s">
        <v>1006</v>
      </c>
      <c r="T96" s="3" t="s">
        <v>78</v>
      </c>
      <c r="AB96" s="3">
        <v>1988</v>
      </c>
      <c r="AC96" s="3" t="s">
        <v>217</v>
      </c>
      <c r="AD96" s="3" t="str">
        <f>Detalhe_Medalhas_Brasil[[#This Row],[cidade]]&amp;" - "&amp;Detalhe_Medalhas_Brasil[[#This Row],[ano]]</f>
        <v>Seul - 1988</v>
      </c>
      <c r="AE96" s="3" t="s">
        <v>80</v>
      </c>
      <c r="AF96" s="3" t="s">
        <v>592</v>
      </c>
      <c r="AG96" s="3" t="s">
        <v>1095</v>
      </c>
      <c r="AI96" s="3" t="s">
        <v>104</v>
      </c>
      <c r="AL96" s="3" t="s">
        <v>15</v>
      </c>
      <c r="AM96" s="3" t="s">
        <v>230</v>
      </c>
      <c r="AN96" s="3" t="s">
        <v>990</v>
      </c>
    </row>
    <row r="97" spans="8:40" x14ac:dyDescent="0.25">
      <c r="H97" s="3" t="s">
        <v>230</v>
      </c>
      <c r="I97" s="3" t="s">
        <v>62</v>
      </c>
      <c r="J97" s="3" t="str">
        <f>VLOOKUP(Toquio_2020_Quadro_medalhas[[#This Row],[País]],delegações_Toquio_2020[],3,0)</f>
        <v>Namibia</v>
      </c>
      <c r="K97" s="3" t="s">
        <v>178</v>
      </c>
      <c r="L97" s="3" t="s">
        <v>79</v>
      </c>
      <c r="M97" s="3" t="s">
        <v>78</v>
      </c>
      <c r="N97" s="3">
        <v>1</v>
      </c>
      <c r="P97" s="3" t="s">
        <v>354</v>
      </c>
      <c r="Q97" s="3" t="s">
        <v>249</v>
      </c>
      <c r="R97" s="20" t="s">
        <v>631</v>
      </c>
      <c r="S97" s="3" t="s">
        <v>1020</v>
      </c>
      <c r="T97" s="3" t="s">
        <v>104</v>
      </c>
      <c r="AB97" s="3">
        <v>1988</v>
      </c>
      <c r="AC97" s="3" t="s">
        <v>217</v>
      </c>
      <c r="AD97" s="3" t="str">
        <f>Detalhe_Medalhas_Brasil[[#This Row],[cidade]]&amp;" - "&amp;Detalhe_Medalhas_Brasil[[#This Row],[ano]]</f>
        <v>Seul - 1988</v>
      </c>
      <c r="AE97" s="3" t="s">
        <v>79</v>
      </c>
      <c r="AF97" s="3" t="s">
        <v>587</v>
      </c>
      <c r="AG97" s="3" t="s">
        <v>1029</v>
      </c>
      <c r="AH97" s="3" t="s">
        <v>104</v>
      </c>
      <c r="AI97" s="3" t="s">
        <v>104</v>
      </c>
      <c r="AL97" s="3" t="s">
        <v>12</v>
      </c>
      <c r="AM97" s="3" t="s">
        <v>230</v>
      </c>
      <c r="AN97" s="3" t="s">
        <v>12</v>
      </c>
    </row>
    <row r="98" spans="8:40" x14ac:dyDescent="0.25">
      <c r="H98" s="3" t="s">
        <v>230</v>
      </c>
      <c r="I98" s="3" t="s">
        <v>63</v>
      </c>
      <c r="J98" s="3" t="str">
        <f>VLOOKUP(Toquio_2020_Quadro_medalhas[[#This Row],[País]],delegações_Toquio_2020[],3,0)</f>
        <v>Turcomenistão</v>
      </c>
      <c r="K98" s="3" t="s">
        <v>178</v>
      </c>
      <c r="L98" s="3" t="s">
        <v>79</v>
      </c>
      <c r="M98" s="3" t="s">
        <v>78</v>
      </c>
      <c r="N98" s="3">
        <v>1</v>
      </c>
      <c r="P98" s="3" t="s">
        <v>355</v>
      </c>
      <c r="Q98" s="3" t="s">
        <v>249</v>
      </c>
      <c r="R98" s="20" t="s">
        <v>233</v>
      </c>
      <c r="S98" s="3" t="s">
        <v>582</v>
      </c>
      <c r="T98" s="3" t="s">
        <v>104</v>
      </c>
      <c r="AB98" s="3">
        <v>1988</v>
      </c>
      <c r="AC98" s="3" t="s">
        <v>217</v>
      </c>
      <c r="AD98" s="3" t="str">
        <f>Detalhe_Medalhas_Brasil[[#This Row],[cidade]]&amp;" - "&amp;Detalhe_Medalhas_Brasil[[#This Row],[ano]]</f>
        <v>Seul - 1988</v>
      </c>
      <c r="AE98" s="3" t="s">
        <v>80</v>
      </c>
      <c r="AF98" s="3" t="s">
        <v>582</v>
      </c>
      <c r="AG98" s="3" t="s">
        <v>1096</v>
      </c>
      <c r="AI98" s="3" t="s">
        <v>104</v>
      </c>
      <c r="AL98" s="3" t="s">
        <v>2</v>
      </c>
      <c r="AM98" s="3" t="s">
        <v>230</v>
      </c>
      <c r="AN98" s="3" t="s">
        <v>989</v>
      </c>
    </row>
    <row r="99" spans="8:40" x14ac:dyDescent="0.25">
      <c r="H99" s="3" t="s">
        <v>230</v>
      </c>
      <c r="I99" s="3" t="s">
        <v>0</v>
      </c>
      <c r="J99" s="3" t="str">
        <f>VLOOKUP(Toquio_2020_Quadro_medalhas[[#This Row],[País]],delegações_Toquio_2020[],3,0)</f>
        <v>Estados Unidos da América</v>
      </c>
      <c r="K99" s="3" t="s">
        <v>109</v>
      </c>
      <c r="L99" s="3" t="s">
        <v>80</v>
      </c>
      <c r="M99" s="3" t="s">
        <v>78</v>
      </c>
      <c r="N99" s="3">
        <v>21</v>
      </c>
      <c r="P99" s="3" t="s">
        <v>356</v>
      </c>
      <c r="Q99" s="3" t="s">
        <v>249</v>
      </c>
      <c r="R99" s="20" t="s">
        <v>246</v>
      </c>
      <c r="S99" s="3" t="s">
        <v>590</v>
      </c>
      <c r="T99" s="3" t="s">
        <v>104</v>
      </c>
      <c r="AB99" s="3">
        <v>1988</v>
      </c>
      <c r="AC99" s="3" t="s">
        <v>217</v>
      </c>
      <c r="AD99" s="3" t="str">
        <f>Detalhe_Medalhas_Brasil[[#This Row],[cidade]]&amp;" - "&amp;Detalhe_Medalhas_Brasil[[#This Row],[ano]]</f>
        <v>Seul - 1988</v>
      </c>
      <c r="AE99" s="3" t="s">
        <v>79</v>
      </c>
      <c r="AF99" s="3" t="s">
        <v>582</v>
      </c>
      <c r="AG99" s="3" t="s">
        <v>1097</v>
      </c>
      <c r="AI99" s="3" t="s">
        <v>104</v>
      </c>
      <c r="AL99" s="3" t="s">
        <v>93</v>
      </c>
      <c r="AM99" s="3" t="s">
        <v>230</v>
      </c>
      <c r="AN99" s="3" t="s">
        <v>1192</v>
      </c>
    </row>
    <row r="100" spans="8:40" x14ac:dyDescent="0.25">
      <c r="H100" s="3" t="s">
        <v>230</v>
      </c>
      <c r="I100" s="3" t="s">
        <v>1</v>
      </c>
      <c r="J100" s="3" t="s">
        <v>1</v>
      </c>
      <c r="K100" s="3" t="s">
        <v>111</v>
      </c>
      <c r="L100" s="3" t="s">
        <v>80</v>
      </c>
      <c r="M100" s="3" t="s">
        <v>78</v>
      </c>
      <c r="N100" s="3">
        <v>9</v>
      </c>
      <c r="P100" s="3" t="s">
        <v>357</v>
      </c>
      <c r="Q100" s="3" t="s">
        <v>249</v>
      </c>
      <c r="R100" s="20" t="s">
        <v>246</v>
      </c>
      <c r="S100" s="3" t="s">
        <v>590</v>
      </c>
      <c r="T100" s="3" t="s">
        <v>104</v>
      </c>
      <c r="AB100" s="3">
        <v>1988</v>
      </c>
      <c r="AC100" s="3" t="s">
        <v>217</v>
      </c>
      <c r="AD100" s="3" t="str">
        <f>Detalhe_Medalhas_Brasil[[#This Row],[cidade]]&amp;" - "&amp;Detalhe_Medalhas_Brasil[[#This Row],[ano]]</f>
        <v>Seul - 1988</v>
      </c>
      <c r="AE100" s="3" t="s">
        <v>77</v>
      </c>
      <c r="AF100" s="3" t="s">
        <v>1043</v>
      </c>
      <c r="AG100" s="3" t="s">
        <v>1084</v>
      </c>
      <c r="AI100" s="3" t="s">
        <v>104</v>
      </c>
      <c r="AL100" s="3" t="s">
        <v>66</v>
      </c>
      <c r="AM100" s="3" t="s">
        <v>230</v>
      </c>
      <c r="AN100" s="3" t="s">
        <v>1193</v>
      </c>
    </row>
    <row r="101" spans="8:40" x14ac:dyDescent="0.25">
      <c r="H101" s="3" t="s">
        <v>230</v>
      </c>
      <c r="I101" s="3" t="s">
        <v>2</v>
      </c>
      <c r="J101" s="3" t="str">
        <f>VLOOKUP(Toquio_2020_Quadro_medalhas[[#This Row],[País]],delegações_Toquio_2020[],3,0)</f>
        <v>Japão</v>
      </c>
      <c r="K101" s="3" t="s">
        <v>178</v>
      </c>
      <c r="L101" s="3" t="s">
        <v>80</v>
      </c>
      <c r="M101" s="3" t="s">
        <v>78</v>
      </c>
      <c r="N101" s="3">
        <v>8</v>
      </c>
      <c r="P101" s="3" t="s">
        <v>358</v>
      </c>
      <c r="Q101" s="3" t="s">
        <v>249</v>
      </c>
      <c r="R101" s="20" t="s">
        <v>238</v>
      </c>
      <c r="S101" s="3" t="s">
        <v>587</v>
      </c>
      <c r="T101" s="3" t="s">
        <v>78</v>
      </c>
      <c r="AB101" s="3">
        <v>1984</v>
      </c>
      <c r="AC101" s="3" t="s">
        <v>218</v>
      </c>
      <c r="AD101" s="3" t="str">
        <f>Detalhe_Medalhas_Brasil[[#This Row],[cidade]]&amp;" - "&amp;Detalhe_Medalhas_Brasil[[#This Row],[ano]]</f>
        <v>Los Angeles - 1984</v>
      </c>
      <c r="AE101" s="3" t="s">
        <v>79</v>
      </c>
      <c r="AF101" s="3" t="s">
        <v>590</v>
      </c>
      <c r="AG101" s="3" t="s">
        <v>1029</v>
      </c>
      <c r="AH101" s="3" t="s">
        <v>104</v>
      </c>
      <c r="AI101" s="3" t="s">
        <v>104</v>
      </c>
      <c r="AL101" s="3" t="s">
        <v>17</v>
      </c>
      <c r="AM101" s="3" t="s">
        <v>230</v>
      </c>
      <c r="AN101" s="3" t="s">
        <v>1194</v>
      </c>
    </row>
    <row r="102" spans="8:40" x14ac:dyDescent="0.25">
      <c r="H102" s="3" t="s">
        <v>230</v>
      </c>
      <c r="I102" s="3" t="s">
        <v>3</v>
      </c>
      <c r="J102" s="3" t="str">
        <f>VLOOKUP(Toquio_2020_Quadro_medalhas[[#This Row],[País]],delegações_Toquio_2020[],3,0)</f>
        <v>Austrália</v>
      </c>
      <c r="K102" s="3" t="s">
        <v>178</v>
      </c>
      <c r="L102" s="3" t="s">
        <v>80</v>
      </c>
      <c r="M102" s="3" t="s">
        <v>78</v>
      </c>
      <c r="N102" s="3">
        <v>9</v>
      </c>
      <c r="P102" s="3" t="s">
        <v>359</v>
      </c>
      <c r="Q102" s="3" t="s">
        <v>249</v>
      </c>
      <c r="R102" s="20" t="s">
        <v>644</v>
      </c>
      <c r="S102" s="3" t="s">
        <v>1014</v>
      </c>
      <c r="T102" s="3" t="s">
        <v>104</v>
      </c>
      <c r="AB102" s="3">
        <v>1984</v>
      </c>
      <c r="AC102" s="3" t="s">
        <v>218</v>
      </c>
      <c r="AD102" s="3" t="str">
        <f>Detalhe_Medalhas_Brasil[[#This Row],[cidade]]&amp;" - "&amp;Detalhe_Medalhas_Brasil[[#This Row],[ano]]</f>
        <v>Los Angeles - 1984</v>
      </c>
      <c r="AE102" s="3" t="s">
        <v>79</v>
      </c>
      <c r="AF102" s="3" t="s">
        <v>592</v>
      </c>
      <c r="AG102" s="3" t="s">
        <v>1098</v>
      </c>
      <c r="AI102" s="3" t="s">
        <v>104</v>
      </c>
      <c r="AL102" s="3" t="s">
        <v>900</v>
      </c>
      <c r="AM102" s="3" t="s">
        <v>230</v>
      </c>
      <c r="AN102" s="3" t="s">
        <v>900</v>
      </c>
    </row>
    <row r="103" spans="8:40" x14ac:dyDescent="0.25">
      <c r="H103" s="3" t="s">
        <v>230</v>
      </c>
      <c r="I103" s="3" t="s">
        <v>4</v>
      </c>
      <c r="J103" s="3" t="str">
        <f>VLOOKUP(Toquio_2020_Quadro_medalhas[[#This Row],[País]],delegações_Toquio_2020[],3,0)</f>
        <v>ROC</v>
      </c>
      <c r="K103" s="3" t="s">
        <v>178</v>
      </c>
      <c r="L103" s="3" t="s">
        <v>80</v>
      </c>
      <c r="M103" s="3" t="s">
        <v>78</v>
      </c>
      <c r="N103" s="3">
        <v>8</v>
      </c>
      <c r="P103" s="3" t="s">
        <v>360</v>
      </c>
      <c r="Q103" s="3" t="s">
        <v>249</v>
      </c>
      <c r="R103" s="20" t="s">
        <v>238</v>
      </c>
      <c r="S103" s="3" t="s">
        <v>587</v>
      </c>
      <c r="T103" s="3" t="s">
        <v>104</v>
      </c>
      <c r="AB103" s="3">
        <v>1984</v>
      </c>
      <c r="AC103" s="3" t="s">
        <v>218</v>
      </c>
      <c r="AD103" s="3" t="str">
        <f>Detalhe_Medalhas_Brasil[[#This Row],[cidade]]&amp;" - "&amp;Detalhe_Medalhas_Brasil[[#This Row],[ano]]</f>
        <v>Los Angeles - 1984</v>
      </c>
      <c r="AE103" s="3" t="s">
        <v>79</v>
      </c>
      <c r="AF103" s="3" t="s">
        <v>589</v>
      </c>
      <c r="AG103" s="3" t="s">
        <v>1099</v>
      </c>
      <c r="AI103" s="3" t="s">
        <v>104</v>
      </c>
      <c r="AL103" s="3" t="s">
        <v>20</v>
      </c>
      <c r="AM103" s="3" t="s">
        <v>230</v>
      </c>
      <c r="AN103" s="3" t="s">
        <v>20</v>
      </c>
    </row>
    <row r="104" spans="8:40" x14ac:dyDescent="0.25">
      <c r="H104" s="3" t="s">
        <v>230</v>
      </c>
      <c r="I104" s="3" t="s">
        <v>5</v>
      </c>
      <c r="J104" s="3" t="str">
        <f>VLOOKUP(Toquio_2020_Quadro_medalhas[[#This Row],[País]],delegações_Toquio_2020[],3,0)</f>
        <v>Grã Bretanha</v>
      </c>
      <c r="K104" s="3" t="s">
        <v>178</v>
      </c>
      <c r="L104" s="3" t="s">
        <v>80</v>
      </c>
      <c r="M104" s="3" t="s">
        <v>78</v>
      </c>
      <c r="N104" s="3">
        <v>10</v>
      </c>
      <c r="P104" s="3" t="s">
        <v>361</v>
      </c>
      <c r="Q104" s="3" t="s">
        <v>249</v>
      </c>
      <c r="R104" s="20" t="s">
        <v>244</v>
      </c>
      <c r="S104" s="3" t="s">
        <v>589</v>
      </c>
      <c r="T104" s="3" t="s">
        <v>78</v>
      </c>
      <c r="AB104" s="3">
        <v>1984</v>
      </c>
      <c r="AC104" s="3" t="s">
        <v>218</v>
      </c>
      <c r="AD104" s="3" t="str">
        <f>Detalhe_Medalhas_Brasil[[#This Row],[cidade]]&amp;" - "&amp;Detalhe_Medalhas_Brasil[[#This Row],[ano]]</f>
        <v>Los Angeles - 1984</v>
      </c>
      <c r="AE104" s="3" t="s">
        <v>80</v>
      </c>
      <c r="AF104" s="3" t="s">
        <v>1043</v>
      </c>
      <c r="AG104" s="3" t="s">
        <v>1100</v>
      </c>
      <c r="AI104" s="3" t="s">
        <v>104</v>
      </c>
      <c r="AL104" s="3" t="s">
        <v>101</v>
      </c>
      <c r="AM104" s="3" t="s">
        <v>230</v>
      </c>
      <c r="AN104" s="3" t="s">
        <v>101</v>
      </c>
    </row>
    <row r="105" spans="8:40" x14ac:dyDescent="0.25">
      <c r="H105" s="3" t="s">
        <v>230</v>
      </c>
      <c r="I105" s="3" t="s">
        <v>6</v>
      </c>
      <c r="J105" s="3" t="str">
        <f>VLOOKUP(Toquio_2020_Quadro_medalhas[[#This Row],[País]],delegações_Toquio_2020[],3,0)</f>
        <v>Nova Zelândia</v>
      </c>
      <c r="K105" s="3" t="s">
        <v>178</v>
      </c>
      <c r="L105" s="3" t="s">
        <v>80</v>
      </c>
      <c r="M105" s="3" t="s">
        <v>78</v>
      </c>
      <c r="N105" s="3">
        <v>2</v>
      </c>
      <c r="P105" s="3" t="s">
        <v>362</v>
      </c>
      <c r="Q105" s="3" t="s">
        <v>249</v>
      </c>
      <c r="R105" s="20" t="s">
        <v>233</v>
      </c>
      <c r="S105" s="3" t="s">
        <v>582</v>
      </c>
      <c r="T105" s="3" t="s">
        <v>104</v>
      </c>
      <c r="AB105" s="3">
        <v>1984</v>
      </c>
      <c r="AC105" s="3" t="s">
        <v>218</v>
      </c>
      <c r="AD105" s="3" t="str">
        <f>Detalhe_Medalhas_Brasil[[#This Row],[cidade]]&amp;" - "&amp;Detalhe_Medalhas_Brasil[[#This Row],[ano]]</f>
        <v>Los Angeles - 1984</v>
      </c>
      <c r="AE105" s="3" t="s">
        <v>80</v>
      </c>
      <c r="AF105" s="3" t="s">
        <v>1043</v>
      </c>
      <c r="AG105" s="3" t="s">
        <v>1101</v>
      </c>
      <c r="AI105" s="3" t="s">
        <v>104</v>
      </c>
      <c r="AL105" s="3" t="s">
        <v>56</v>
      </c>
      <c r="AM105" s="3" t="s">
        <v>230</v>
      </c>
      <c r="AN105" s="3" t="s">
        <v>1195</v>
      </c>
    </row>
    <row r="106" spans="8:40" x14ac:dyDescent="0.25">
      <c r="H106" s="3" t="s">
        <v>230</v>
      </c>
      <c r="I106" s="3" t="s">
        <v>7</v>
      </c>
      <c r="J106" s="3" t="str">
        <f>VLOOKUP(Toquio_2020_Quadro_medalhas[[#This Row],[País]],delegações_Toquio_2020[],3,0)</f>
        <v>Canadá</v>
      </c>
      <c r="K106" s="3" t="s">
        <v>178</v>
      </c>
      <c r="L106" s="3" t="s">
        <v>80</v>
      </c>
      <c r="M106" s="3" t="s">
        <v>78</v>
      </c>
      <c r="N106" s="3">
        <v>8</v>
      </c>
      <c r="P106" s="3" t="s">
        <v>363</v>
      </c>
      <c r="Q106" s="3" t="s">
        <v>249</v>
      </c>
      <c r="R106" s="20" t="s">
        <v>233</v>
      </c>
      <c r="S106" s="3" t="s">
        <v>582</v>
      </c>
      <c r="T106" s="3" t="s">
        <v>104</v>
      </c>
      <c r="AB106" s="3">
        <v>1984</v>
      </c>
      <c r="AC106" s="3" t="s">
        <v>218</v>
      </c>
      <c r="AD106" s="3" t="str">
        <f>Detalhe_Medalhas_Brasil[[#This Row],[cidade]]&amp;" - "&amp;Detalhe_Medalhas_Brasil[[#This Row],[ano]]</f>
        <v>Los Angeles - 1984</v>
      </c>
      <c r="AE106" s="3" t="s">
        <v>79</v>
      </c>
      <c r="AF106" s="3" t="s">
        <v>1043</v>
      </c>
      <c r="AG106" s="3" t="s">
        <v>1102</v>
      </c>
      <c r="AI106" s="3" t="s">
        <v>104</v>
      </c>
      <c r="AL106" s="3" t="s">
        <v>901</v>
      </c>
      <c r="AM106" s="3" t="s">
        <v>230</v>
      </c>
      <c r="AN106" s="3" t="s">
        <v>1196</v>
      </c>
    </row>
    <row r="107" spans="8:40" x14ac:dyDescent="0.25">
      <c r="H107" s="3" t="s">
        <v>230</v>
      </c>
      <c r="I107" s="3" t="s">
        <v>8</v>
      </c>
      <c r="J107" s="3" t="str">
        <f>VLOOKUP(Toquio_2020_Quadro_medalhas[[#This Row],[País]],delegações_Toquio_2020[],3,0)</f>
        <v>Países Baixos</v>
      </c>
      <c r="K107" s="3" t="s">
        <v>178</v>
      </c>
      <c r="L107" s="3" t="s">
        <v>80</v>
      </c>
      <c r="M107" s="3" t="s">
        <v>78</v>
      </c>
      <c r="N107" s="3">
        <v>12</v>
      </c>
      <c r="P107" s="3" t="s">
        <v>364</v>
      </c>
      <c r="Q107" s="3" t="s">
        <v>249</v>
      </c>
      <c r="R107" s="20" t="s">
        <v>634</v>
      </c>
      <c r="S107" s="3" t="s">
        <v>1006</v>
      </c>
      <c r="T107" s="3" t="s">
        <v>78</v>
      </c>
      <c r="AB107" s="3">
        <v>1984</v>
      </c>
      <c r="AC107" s="3" t="s">
        <v>218</v>
      </c>
      <c r="AD107" s="3" t="str">
        <f>Detalhe_Medalhas_Brasil[[#This Row],[cidade]]&amp;" - "&amp;Detalhe_Medalhas_Brasil[[#This Row],[ano]]</f>
        <v>Los Angeles - 1984</v>
      </c>
      <c r="AE107" s="3" t="s">
        <v>79</v>
      </c>
      <c r="AF107" s="3" t="s">
        <v>587</v>
      </c>
      <c r="AG107" s="3" t="s">
        <v>1029</v>
      </c>
      <c r="AH107" s="3" t="s">
        <v>104</v>
      </c>
      <c r="AI107" s="3" t="s">
        <v>104</v>
      </c>
      <c r="AL107" s="3" t="s">
        <v>90</v>
      </c>
      <c r="AM107" s="3" t="s">
        <v>230</v>
      </c>
      <c r="AN107" s="3" t="s">
        <v>1197</v>
      </c>
    </row>
    <row r="108" spans="8:40" x14ac:dyDescent="0.25">
      <c r="H108" s="3" t="s">
        <v>230</v>
      </c>
      <c r="I108" s="3" t="s">
        <v>9</v>
      </c>
      <c r="J108" s="3" t="str">
        <f>VLOOKUP(Toquio_2020_Quadro_medalhas[[#This Row],[País]],delegações_Toquio_2020[],3,0)</f>
        <v>Alemanha</v>
      </c>
      <c r="K108" s="3" t="s">
        <v>178</v>
      </c>
      <c r="L108" s="3" t="s">
        <v>80</v>
      </c>
      <c r="M108" s="3" t="s">
        <v>78</v>
      </c>
      <c r="N108" s="3">
        <v>5</v>
      </c>
      <c r="P108" s="3" t="s">
        <v>365</v>
      </c>
      <c r="Q108" s="3" t="s">
        <v>249</v>
      </c>
      <c r="R108" s="20" t="s">
        <v>233</v>
      </c>
      <c r="S108" s="3" t="s">
        <v>582</v>
      </c>
      <c r="T108" s="3" t="s">
        <v>104</v>
      </c>
      <c r="AB108" s="3">
        <v>1984</v>
      </c>
      <c r="AC108" s="3" t="s">
        <v>218</v>
      </c>
      <c r="AD108" s="3" t="str">
        <f>Detalhe_Medalhas_Brasil[[#This Row],[cidade]]&amp;" - "&amp;Detalhe_Medalhas_Brasil[[#This Row],[ano]]</f>
        <v>Los Angeles - 1984</v>
      </c>
      <c r="AE108" s="3" t="s">
        <v>77</v>
      </c>
      <c r="AF108" s="3" t="s">
        <v>582</v>
      </c>
      <c r="AG108" s="3" t="s">
        <v>1097</v>
      </c>
      <c r="AI108" s="3" t="s">
        <v>104</v>
      </c>
      <c r="AL108" s="3" t="s">
        <v>902</v>
      </c>
      <c r="AM108" s="3" t="s">
        <v>230</v>
      </c>
      <c r="AN108" s="3" t="s">
        <v>1198</v>
      </c>
    </row>
    <row r="109" spans="8:40" x14ac:dyDescent="0.25">
      <c r="H109" s="3" t="s">
        <v>230</v>
      </c>
      <c r="I109" s="3" t="s">
        <v>10</v>
      </c>
      <c r="J109" s="3" t="str">
        <f>VLOOKUP(Toquio_2020_Quadro_medalhas[[#This Row],[País]],delegações_Toquio_2020[],3,0)</f>
        <v>Brasil</v>
      </c>
      <c r="K109" s="3" t="s">
        <v>178</v>
      </c>
      <c r="L109" s="3" t="s">
        <v>80</v>
      </c>
      <c r="M109" s="3" t="s">
        <v>78</v>
      </c>
      <c r="N109" s="3">
        <v>2</v>
      </c>
      <c r="P109" s="3" t="s">
        <v>366</v>
      </c>
      <c r="Q109" s="3" t="s">
        <v>249</v>
      </c>
      <c r="R109" s="20" t="s">
        <v>233</v>
      </c>
      <c r="S109" s="3" t="s">
        <v>582</v>
      </c>
      <c r="T109" s="3" t="s">
        <v>104</v>
      </c>
      <c r="AB109" s="3">
        <v>1980</v>
      </c>
      <c r="AC109" s="3" t="s">
        <v>219</v>
      </c>
      <c r="AD109" s="3" t="str">
        <f>Detalhe_Medalhas_Brasil[[#This Row],[cidade]]&amp;" - "&amp;Detalhe_Medalhas_Brasil[[#This Row],[ano]]</f>
        <v>Moscou - 1980</v>
      </c>
      <c r="AE109" s="3" t="s">
        <v>80</v>
      </c>
      <c r="AF109" s="3" t="s">
        <v>589</v>
      </c>
      <c r="AG109" s="3" t="s">
        <v>1103</v>
      </c>
      <c r="AH109" s="3" t="s">
        <v>1104</v>
      </c>
      <c r="AI109" s="3" t="s">
        <v>104</v>
      </c>
      <c r="AL109" s="3" t="s">
        <v>903</v>
      </c>
      <c r="AM109" s="3" t="s">
        <v>230</v>
      </c>
      <c r="AN109" s="3" t="s">
        <v>1199</v>
      </c>
    </row>
    <row r="110" spans="8:40" x14ac:dyDescent="0.25">
      <c r="H110" s="3" t="s">
        <v>230</v>
      </c>
      <c r="I110" s="3" t="s">
        <v>11</v>
      </c>
      <c r="J110" s="3" t="str">
        <f>VLOOKUP(Toquio_2020_Quadro_medalhas[[#This Row],[País]],delegações_Toquio_2020[],3,0)</f>
        <v>Suíça</v>
      </c>
      <c r="K110" s="3" t="s">
        <v>178</v>
      </c>
      <c r="L110" s="3" t="s">
        <v>80</v>
      </c>
      <c r="M110" s="3" t="s">
        <v>78</v>
      </c>
      <c r="N110" s="3">
        <v>4</v>
      </c>
      <c r="P110" s="3" t="s">
        <v>367</v>
      </c>
      <c r="Q110" s="3" t="s">
        <v>249</v>
      </c>
      <c r="R110" s="20" t="s">
        <v>620</v>
      </c>
      <c r="S110" s="3" t="s">
        <v>994</v>
      </c>
      <c r="T110" s="3" t="s">
        <v>78</v>
      </c>
      <c r="AB110" s="3">
        <v>1980</v>
      </c>
      <c r="AC110" s="3" t="s">
        <v>219</v>
      </c>
      <c r="AD110" s="3" t="str">
        <f>Detalhe_Medalhas_Brasil[[#This Row],[cidade]]&amp;" - "&amp;Detalhe_Medalhas_Brasil[[#This Row],[ano]]</f>
        <v>Moscou - 1980</v>
      </c>
      <c r="AE110" s="3" t="s">
        <v>80</v>
      </c>
      <c r="AF110" s="3" t="s">
        <v>582</v>
      </c>
      <c r="AG110" s="3" t="s">
        <v>1105</v>
      </c>
      <c r="AI110" s="3" t="s">
        <v>104</v>
      </c>
      <c r="AL110" s="3" t="s">
        <v>904</v>
      </c>
      <c r="AM110" s="3" t="s">
        <v>230</v>
      </c>
      <c r="AN110" s="3" t="s">
        <v>1200</v>
      </c>
    </row>
    <row r="111" spans="8:40" x14ac:dyDescent="0.25">
      <c r="H111" s="3" t="s">
        <v>230</v>
      </c>
      <c r="I111" s="3" t="s">
        <v>12</v>
      </c>
      <c r="J111" s="3" t="str">
        <f>VLOOKUP(Toquio_2020_Quadro_medalhas[[#This Row],[País]],delegações_Toquio_2020[],3,0)</f>
        <v>Jamaica</v>
      </c>
      <c r="K111" s="3" t="s">
        <v>178</v>
      </c>
      <c r="L111" s="3" t="s">
        <v>80</v>
      </c>
      <c r="M111" s="3" t="s">
        <v>78</v>
      </c>
      <c r="N111" s="3">
        <v>3</v>
      </c>
      <c r="P111" s="3" t="s">
        <v>368</v>
      </c>
      <c r="Q111" s="3" t="s">
        <v>249</v>
      </c>
      <c r="R111" s="20" t="s">
        <v>233</v>
      </c>
      <c r="S111" s="3" t="s">
        <v>582</v>
      </c>
      <c r="T111" s="3" t="s">
        <v>104</v>
      </c>
      <c r="AB111" s="3">
        <v>1980</v>
      </c>
      <c r="AC111" s="3" t="s">
        <v>219</v>
      </c>
      <c r="AD111" s="3" t="str">
        <f>Detalhe_Medalhas_Brasil[[#This Row],[cidade]]&amp;" - "&amp;Detalhe_Medalhas_Brasil[[#This Row],[ano]]</f>
        <v>Moscou - 1980</v>
      </c>
      <c r="AE111" s="3" t="s">
        <v>77</v>
      </c>
      <c r="AF111" s="3" t="s">
        <v>592</v>
      </c>
      <c r="AG111" s="3" t="s">
        <v>1106</v>
      </c>
      <c r="AI111" s="3" t="s">
        <v>104</v>
      </c>
      <c r="AL111" s="3" t="s">
        <v>905</v>
      </c>
      <c r="AM111" s="3" t="s">
        <v>230</v>
      </c>
      <c r="AN111" s="3" t="s">
        <v>1201</v>
      </c>
    </row>
    <row r="112" spans="8:40" x14ac:dyDescent="0.25">
      <c r="H112" s="3" t="s">
        <v>230</v>
      </c>
      <c r="I112" s="3" t="s">
        <v>13</v>
      </c>
      <c r="J112" s="3" t="str">
        <f>VLOOKUP(Toquio_2020_Quadro_medalhas[[#This Row],[País]],delegações_Toquio_2020[],3,0)</f>
        <v>Bulgária</v>
      </c>
      <c r="K112" s="3" t="s">
        <v>178</v>
      </c>
      <c r="L112" s="3" t="s">
        <v>80</v>
      </c>
      <c r="M112" s="3" t="s">
        <v>78</v>
      </c>
      <c r="N112" s="3">
        <v>2</v>
      </c>
      <c r="P112" s="3" t="s">
        <v>369</v>
      </c>
      <c r="Q112" s="3" t="s">
        <v>249</v>
      </c>
      <c r="R112" s="20" t="s">
        <v>639</v>
      </c>
      <c r="S112" s="3" t="s">
        <v>1022</v>
      </c>
      <c r="T112" s="3" t="s">
        <v>78</v>
      </c>
      <c r="AB112" s="3">
        <v>1980</v>
      </c>
      <c r="AC112" s="3" t="s">
        <v>219</v>
      </c>
      <c r="AD112" s="3" t="str">
        <f>Detalhe_Medalhas_Brasil[[#This Row],[cidade]]&amp;" - "&amp;Detalhe_Medalhas_Brasil[[#This Row],[ano]]</f>
        <v>Moscou - 1980</v>
      </c>
      <c r="AE112" s="3" t="s">
        <v>77</v>
      </c>
      <c r="AF112" s="3" t="s">
        <v>592</v>
      </c>
      <c r="AG112" s="3" t="s">
        <v>1107</v>
      </c>
      <c r="AI112" s="3" t="s">
        <v>104</v>
      </c>
      <c r="AL112" s="3" t="s">
        <v>800</v>
      </c>
      <c r="AM112" s="3" t="s">
        <v>230</v>
      </c>
      <c r="AN112" s="3" t="s">
        <v>800</v>
      </c>
    </row>
    <row r="113" spans="8:40" x14ac:dyDescent="0.25">
      <c r="H113" s="3" t="s">
        <v>230</v>
      </c>
      <c r="I113" s="3" t="s">
        <v>14</v>
      </c>
      <c r="J113" s="3" t="str">
        <f>VLOOKUP(Toquio_2020_Quadro_medalhas[[#This Row],[País]],delegações_Toquio_2020[],3,0)</f>
        <v>França</v>
      </c>
      <c r="K113" s="3" t="s">
        <v>178</v>
      </c>
      <c r="L113" s="3" t="s">
        <v>80</v>
      </c>
      <c r="M113" s="3" t="s">
        <v>78</v>
      </c>
      <c r="N113" s="3">
        <v>5</v>
      </c>
      <c r="P113" s="3" t="s">
        <v>370</v>
      </c>
      <c r="Q113" s="3" t="s">
        <v>249</v>
      </c>
      <c r="R113" s="20" t="s">
        <v>238</v>
      </c>
      <c r="S113" s="3" t="s">
        <v>587</v>
      </c>
      <c r="T113" s="3" t="s">
        <v>104</v>
      </c>
      <c r="AB113" s="3">
        <v>1976</v>
      </c>
      <c r="AC113" s="3" t="s">
        <v>220</v>
      </c>
      <c r="AD113" s="3" t="str">
        <f>Detalhe_Medalhas_Brasil[[#This Row],[cidade]]&amp;" - "&amp;Detalhe_Medalhas_Brasil[[#This Row],[ano]]</f>
        <v>Montreal - 1976</v>
      </c>
      <c r="AE113" s="3" t="s">
        <v>80</v>
      </c>
      <c r="AF113" s="3" t="s">
        <v>592</v>
      </c>
      <c r="AG113" s="3" t="s">
        <v>1108</v>
      </c>
      <c r="AI113" s="3" t="s">
        <v>104</v>
      </c>
      <c r="AL113" s="3" t="s">
        <v>61</v>
      </c>
      <c r="AM113" s="3" t="s">
        <v>230</v>
      </c>
      <c r="AN113" s="3" t="s">
        <v>1202</v>
      </c>
    </row>
    <row r="114" spans="8:40" x14ac:dyDescent="0.25">
      <c r="H114" s="3" t="s">
        <v>230</v>
      </c>
      <c r="I114" s="3" t="s">
        <v>15</v>
      </c>
      <c r="J114" s="3" t="str">
        <f>VLOOKUP(Toquio_2020_Quadro_medalhas[[#This Row],[País]],delegações_Toquio_2020[],3,0)</f>
        <v>Itália</v>
      </c>
      <c r="K114" s="3" t="s">
        <v>178</v>
      </c>
      <c r="L114" s="3" t="s">
        <v>80</v>
      </c>
      <c r="M114" s="3" t="s">
        <v>78</v>
      </c>
      <c r="N114" s="3">
        <v>10</v>
      </c>
      <c r="P114" s="3" t="s">
        <v>371</v>
      </c>
      <c r="Q114" s="3" t="s">
        <v>249</v>
      </c>
      <c r="R114" s="20" t="s">
        <v>238</v>
      </c>
      <c r="S114" s="3" t="s">
        <v>587</v>
      </c>
      <c r="T114" s="3" t="s">
        <v>78</v>
      </c>
      <c r="AB114" s="3">
        <v>1976</v>
      </c>
      <c r="AC114" s="3" t="s">
        <v>220</v>
      </c>
      <c r="AD114" s="3" t="str">
        <f>Detalhe_Medalhas_Brasil[[#This Row],[cidade]]&amp;" - "&amp;Detalhe_Medalhas_Brasil[[#This Row],[ano]]</f>
        <v>Montreal - 1976</v>
      </c>
      <c r="AE114" s="3" t="s">
        <v>80</v>
      </c>
      <c r="AF114" s="3" t="s">
        <v>582</v>
      </c>
      <c r="AG114" s="3" t="s">
        <v>1105</v>
      </c>
      <c r="AI114" s="3" t="s">
        <v>104</v>
      </c>
      <c r="AL114" s="3" t="s">
        <v>906</v>
      </c>
      <c r="AM114" s="3" t="s">
        <v>230</v>
      </c>
      <c r="AN114" s="3" t="s">
        <v>1203</v>
      </c>
    </row>
    <row r="115" spans="8:40" x14ac:dyDescent="0.25">
      <c r="H115" s="3" t="s">
        <v>230</v>
      </c>
      <c r="I115" s="3" t="s">
        <v>16</v>
      </c>
      <c r="J115" s="3" t="str">
        <f>VLOOKUP(Toquio_2020_Quadro_medalhas[[#This Row],[País]],delegações_Toquio_2020[],3,0)</f>
        <v>República da Coreia</v>
      </c>
      <c r="K115" s="3" t="s">
        <v>178</v>
      </c>
      <c r="L115" s="3" t="s">
        <v>80</v>
      </c>
      <c r="M115" s="3" t="s">
        <v>78</v>
      </c>
      <c r="N115" s="3">
        <v>3</v>
      </c>
      <c r="P115" s="3" t="s">
        <v>372</v>
      </c>
      <c r="Q115" s="3" t="s">
        <v>249</v>
      </c>
      <c r="R115" s="20" t="s">
        <v>233</v>
      </c>
      <c r="S115" s="3" t="s">
        <v>582</v>
      </c>
      <c r="T115" s="3" t="s">
        <v>104</v>
      </c>
      <c r="AB115" s="3">
        <v>1972</v>
      </c>
      <c r="AC115" s="3" t="s">
        <v>221</v>
      </c>
      <c r="AD115" s="3" t="str">
        <f>Detalhe_Medalhas_Brasil[[#This Row],[cidade]]&amp;" - "&amp;Detalhe_Medalhas_Brasil[[#This Row],[ano]]</f>
        <v>Munique - 1972</v>
      </c>
      <c r="AE115" s="3" t="s">
        <v>80</v>
      </c>
      <c r="AF115" s="3" t="s">
        <v>1043</v>
      </c>
      <c r="AG115" s="3" t="s">
        <v>1109</v>
      </c>
      <c r="AI115" s="3" t="s">
        <v>104</v>
      </c>
      <c r="AL115" s="3" t="s">
        <v>907</v>
      </c>
      <c r="AM115" s="3" t="s">
        <v>230</v>
      </c>
      <c r="AN115" s="3" t="s">
        <v>1204</v>
      </c>
    </row>
    <row r="116" spans="8:40" x14ac:dyDescent="0.25">
      <c r="H116" s="3" t="s">
        <v>230</v>
      </c>
      <c r="I116" s="3" t="s">
        <v>17</v>
      </c>
      <c r="J116" s="3" t="str">
        <f>VLOOKUP(Toquio_2020_Quadro_medalhas[[#This Row],[País]],delegações_Toquio_2020[],3,0)</f>
        <v>Quênia</v>
      </c>
      <c r="K116" s="3" t="s">
        <v>178</v>
      </c>
      <c r="L116" s="3" t="s">
        <v>80</v>
      </c>
      <c r="M116" s="3" t="s">
        <v>78</v>
      </c>
      <c r="N116" s="3">
        <v>1</v>
      </c>
      <c r="P116" s="3" t="s">
        <v>373</v>
      </c>
      <c r="Q116" s="3" t="s">
        <v>249</v>
      </c>
      <c r="R116" s="20" t="s">
        <v>634</v>
      </c>
      <c r="S116" s="3" t="s">
        <v>1006</v>
      </c>
      <c r="T116" s="3" t="s">
        <v>104</v>
      </c>
      <c r="AB116" s="3">
        <v>1972</v>
      </c>
      <c r="AC116" s="3" t="s">
        <v>221</v>
      </c>
      <c r="AD116" s="3" t="str">
        <f>Detalhe_Medalhas_Brasil[[#This Row],[cidade]]&amp;" - "&amp;Detalhe_Medalhas_Brasil[[#This Row],[ano]]</f>
        <v>Munique - 1972</v>
      </c>
      <c r="AE116" s="3" t="s">
        <v>80</v>
      </c>
      <c r="AF116" s="3" t="s">
        <v>582</v>
      </c>
      <c r="AG116" s="3" t="s">
        <v>1110</v>
      </c>
      <c r="AI116" s="3" t="s">
        <v>104</v>
      </c>
      <c r="AL116" s="3" t="s">
        <v>908</v>
      </c>
      <c r="AM116" s="3" t="s">
        <v>230</v>
      </c>
      <c r="AN116" s="3" t="s">
        <v>908</v>
      </c>
    </row>
    <row r="117" spans="8:40" x14ac:dyDescent="0.25">
      <c r="H117" s="3" t="s">
        <v>230</v>
      </c>
      <c r="I117" s="3" t="s">
        <v>18</v>
      </c>
      <c r="J117" s="3" t="str">
        <f>VLOOKUP(Toquio_2020_Quadro_medalhas[[#This Row],[País]],delegações_Toquio_2020[],3,0)</f>
        <v>Sérvia</v>
      </c>
      <c r="K117" s="3" t="s">
        <v>178</v>
      </c>
      <c r="L117" s="3" t="s">
        <v>80</v>
      </c>
      <c r="M117" s="3" t="s">
        <v>78</v>
      </c>
      <c r="N117" s="3">
        <v>2</v>
      </c>
      <c r="P117" s="3" t="s">
        <v>374</v>
      </c>
      <c r="Q117" s="3" t="s">
        <v>249</v>
      </c>
      <c r="R117" s="20" t="s">
        <v>238</v>
      </c>
      <c r="S117" s="3" t="s">
        <v>587</v>
      </c>
      <c r="T117" s="3" t="s">
        <v>78</v>
      </c>
      <c r="AB117" s="3">
        <v>1968</v>
      </c>
      <c r="AC117" s="3" t="s">
        <v>222</v>
      </c>
      <c r="AD117" s="3" t="str">
        <f>Detalhe_Medalhas_Brasil[[#This Row],[cidade]]&amp;" - "&amp;Detalhe_Medalhas_Brasil[[#This Row],[ano]]</f>
        <v>México - 1968</v>
      </c>
      <c r="AE117" s="3" t="s">
        <v>80</v>
      </c>
      <c r="AF117" s="3" t="s">
        <v>592</v>
      </c>
      <c r="AG117" s="3" t="s">
        <v>1111</v>
      </c>
      <c r="AI117" s="3" t="s">
        <v>104</v>
      </c>
      <c r="AL117" s="3" t="s">
        <v>94</v>
      </c>
      <c r="AM117" s="3" t="s">
        <v>230</v>
      </c>
      <c r="AN117" s="3" t="s">
        <v>1205</v>
      </c>
    </row>
    <row r="118" spans="8:40" x14ac:dyDescent="0.25">
      <c r="H118" s="3" t="s">
        <v>230</v>
      </c>
      <c r="I118" s="3" t="s">
        <v>21</v>
      </c>
      <c r="J118" s="3" t="str">
        <f>VLOOKUP(Toquio_2020_Quadro_medalhas[[#This Row],[País]],delegações_Toquio_2020[],3,0)</f>
        <v>Polônia</v>
      </c>
      <c r="K118" s="3" t="s">
        <v>178</v>
      </c>
      <c r="L118" s="3" t="s">
        <v>80</v>
      </c>
      <c r="M118" s="3" t="s">
        <v>78</v>
      </c>
      <c r="N118" s="3">
        <v>2</v>
      </c>
      <c r="P118" s="3" t="s">
        <v>375</v>
      </c>
      <c r="Q118" s="3" t="s">
        <v>249</v>
      </c>
      <c r="R118" s="20" t="s">
        <v>233</v>
      </c>
      <c r="S118" s="3" t="s">
        <v>582</v>
      </c>
      <c r="T118" s="3" t="s">
        <v>104</v>
      </c>
      <c r="AB118" s="3">
        <v>1968</v>
      </c>
      <c r="AC118" s="3" t="s">
        <v>222</v>
      </c>
      <c r="AD118" s="3" t="str">
        <f>Detalhe_Medalhas_Brasil[[#This Row],[cidade]]&amp;" - "&amp;Detalhe_Medalhas_Brasil[[#This Row],[ano]]</f>
        <v>México - 1968</v>
      </c>
      <c r="AE118" s="3" t="s">
        <v>80</v>
      </c>
      <c r="AF118" s="3" t="s">
        <v>585</v>
      </c>
      <c r="AG118" s="3" t="s">
        <v>1112</v>
      </c>
      <c r="AI118" s="3" t="s">
        <v>104</v>
      </c>
      <c r="AL118" s="3" t="s">
        <v>909</v>
      </c>
      <c r="AM118" s="3" t="s">
        <v>230</v>
      </c>
      <c r="AN118" s="3" t="s">
        <v>1206</v>
      </c>
    </row>
    <row r="119" spans="8:40" x14ac:dyDescent="0.25">
      <c r="H119" s="3" t="s">
        <v>230</v>
      </c>
      <c r="I119" s="3" t="s">
        <v>22</v>
      </c>
      <c r="J119" s="3" t="str">
        <f>VLOOKUP(Toquio_2020_Quadro_medalhas[[#This Row],[País]],delegações_Toquio_2020[],3,0)</f>
        <v>Espanha</v>
      </c>
      <c r="K119" s="3" t="s">
        <v>178</v>
      </c>
      <c r="L119" s="3" t="s">
        <v>80</v>
      </c>
      <c r="M119" s="3" t="s">
        <v>78</v>
      </c>
      <c r="N119" s="3">
        <v>1</v>
      </c>
      <c r="P119" s="3" t="s">
        <v>376</v>
      </c>
      <c r="Q119" s="3" t="s">
        <v>249</v>
      </c>
      <c r="R119" s="20" t="s">
        <v>233</v>
      </c>
      <c r="S119" s="3" t="s">
        <v>582</v>
      </c>
      <c r="T119" s="3" t="s">
        <v>78</v>
      </c>
      <c r="AB119" s="3">
        <v>1968</v>
      </c>
      <c r="AC119" s="3" t="s">
        <v>222</v>
      </c>
      <c r="AD119" s="3" t="str">
        <f>Detalhe_Medalhas_Brasil[[#This Row],[cidade]]&amp;" - "&amp;Detalhe_Medalhas_Brasil[[#This Row],[ano]]</f>
        <v>México - 1968</v>
      </c>
      <c r="AE119" s="3" t="s">
        <v>79</v>
      </c>
      <c r="AF119" s="3" t="s">
        <v>582</v>
      </c>
      <c r="AG119" s="3" t="s">
        <v>1110</v>
      </c>
      <c r="AI119" s="3" t="s">
        <v>104</v>
      </c>
      <c r="AL119" s="3" t="s">
        <v>910</v>
      </c>
      <c r="AM119" s="3" t="s">
        <v>230</v>
      </c>
      <c r="AN119" s="3" t="s">
        <v>910</v>
      </c>
    </row>
    <row r="120" spans="8:40" x14ac:dyDescent="0.25">
      <c r="H120" s="3" t="s">
        <v>230</v>
      </c>
      <c r="I120" s="3" t="s">
        <v>24</v>
      </c>
      <c r="J120" s="3" t="str">
        <f>VLOOKUP(Toquio_2020_Quadro_medalhas[[#This Row],[País]],delegações_Toquio_2020[],3,0)</f>
        <v>Taipei Chinês</v>
      </c>
      <c r="K120" s="3" t="s">
        <v>178</v>
      </c>
      <c r="L120" s="3" t="s">
        <v>80</v>
      </c>
      <c r="M120" s="3" t="s">
        <v>78</v>
      </c>
      <c r="N120" s="3">
        <v>4</v>
      </c>
      <c r="P120" s="3" t="s">
        <v>377</v>
      </c>
      <c r="Q120" s="3" t="s">
        <v>249</v>
      </c>
      <c r="R120" s="20" t="s">
        <v>640</v>
      </c>
      <c r="S120" s="3" t="s">
        <v>581</v>
      </c>
      <c r="T120" s="3" t="s">
        <v>104</v>
      </c>
      <c r="AB120" s="3">
        <v>1964</v>
      </c>
      <c r="AC120" s="3" t="s">
        <v>209</v>
      </c>
      <c r="AD120" s="3" t="str">
        <f>Detalhe_Medalhas_Brasil[[#This Row],[cidade]]&amp;" - "&amp;Detalhe_Medalhas_Brasil[[#This Row],[ano]]</f>
        <v>Tóquio - 1964</v>
      </c>
      <c r="AE120" s="3" t="s">
        <v>80</v>
      </c>
      <c r="AF120" s="3" t="s">
        <v>1078</v>
      </c>
      <c r="AG120" s="3" t="s">
        <v>1113</v>
      </c>
      <c r="AH120" s="3" t="s">
        <v>104</v>
      </c>
      <c r="AI120" s="3" t="s">
        <v>104</v>
      </c>
      <c r="AL120" s="3" t="s">
        <v>911</v>
      </c>
      <c r="AM120" s="3" t="s">
        <v>230</v>
      </c>
      <c r="AN120" s="3" t="s">
        <v>911</v>
      </c>
    </row>
    <row r="121" spans="8:40" x14ac:dyDescent="0.25">
      <c r="H121" s="3" t="s">
        <v>230</v>
      </c>
      <c r="I121" s="3" t="s">
        <v>25</v>
      </c>
      <c r="J121" s="3" t="str">
        <f>VLOOKUP(Toquio_2020_Quadro_medalhas[[#This Row],[País]],delegações_Toquio_2020[],3,0)</f>
        <v>Hungria</v>
      </c>
      <c r="K121" s="3" t="s">
        <v>178</v>
      </c>
      <c r="L121" s="3" t="s">
        <v>80</v>
      </c>
      <c r="M121" s="3" t="s">
        <v>78</v>
      </c>
      <c r="N121" s="3">
        <v>3</v>
      </c>
      <c r="P121" s="3" t="s">
        <v>378</v>
      </c>
      <c r="Q121" s="3" t="s">
        <v>249</v>
      </c>
      <c r="R121" s="20" t="s">
        <v>233</v>
      </c>
      <c r="S121" s="3" t="s">
        <v>582</v>
      </c>
      <c r="T121" s="3" t="s">
        <v>78</v>
      </c>
      <c r="AB121" s="3">
        <v>1960</v>
      </c>
      <c r="AC121" s="3" t="s">
        <v>223</v>
      </c>
      <c r="AD121" s="3" t="str">
        <f>Detalhe_Medalhas_Brasil[[#This Row],[cidade]]&amp;" - "&amp;Detalhe_Medalhas_Brasil[[#This Row],[ano]]</f>
        <v>Roma - 1960</v>
      </c>
      <c r="AE121" s="3" t="s">
        <v>80</v>
      </c>
      <c r="AF121" s="3" t="s">
        <v>589</v>
      </c>
      <c r="AG121" s="3" t="s">
        <v>1114</v>
      </c>
      <c r="AH121" s="3" t="s">
        <v>1115</v>
      </c>
      <c r="AI121" s="3" t="s">
        <v>104</v>
      </c>
      <c r="AL121" s="3" t="s">
        <v>912</v>
      </c>
      <c r="AM121" s="3" t="s">
        <v>230</v>
      </c>
      <c r="AN121" s="3" t="s">
        <v>1207</v>
      </c>
    </row>
    <row r="122" spans="8:40" x14ac:dyDescent="0.25">
      <c r="H122" s="3" t="s">
        <v>230</v>
      </c>
      <c r="I122" s="3" t="s">
        <v>26</v>
      </c>
      <c r="J122" s="3" t="str">
        <f>VLOOKUP(Toquio_2020_Quadro_medalhas[[#This Row],[País]],delegações_Toquio_2020[],3,0)</f>
        <v>Dinamarca</v>
      </c>
      <c r="K122" s="3" t="s">
        <v>178</v>
      </c>
      <c r="L122" s="3" t="s">
        <v>80</v>
      </c>
      <c r="M122" s="3" t="s">
        <v>78</v>
      </c>
      <c r="N122" s="3">
        <v>3</v>
      </c>
      <c r="P122" s="3" t="s">
        <v>379</v>
      </c>
      <c r="Q122" s="3" t="s">
        <v>249</v>
      </c>
      <c r="R122" s="20" t="s">
        <v>236</v>
      </c>
      <c r="S122" s="3" t="s">
        <v>585</v>
      </c>
      <c r="T122" s="3" t="s">
        <v>78</v>
      </c>
      <c r="AB122" s="3">
        <v>1960</v>
      </c>
      <c r="AC122" s="3" t="s">
        <v>223</v>
      </c>
      <c r="AD122" s="3" t="str">
        <f>Detalhe_Medalhas_Brasil[[#This Row],[cidade]]&amp;" - "&amp;Detalhe_Medalhas_Brasil[[#This Row],[ano]]</f>
        <v>Roma - 1960</v>
      </c>
      <c r="AE122" s="3" t="s">
        <v>80</v>
      </c>
      <c r="AF122" s="3" t="s">
        <v>1078</v>
      </c>
      <c r="AG122" s="3" t="s">
        <v>1116</v>
      </c>
      <c r="AH122" s="3" t="s">
        <v>83</v>
      </c>
      <c r="AI122" s="3" t="s">
        <v>83</v>
      </c>
      <c r="AL122" s="3" t="s">
        <v>913</v>
      </c>
      <c r="AM122" s="3" t="s">
        <v>230</v>
      </c>
      <c r="AN122" s="3" t="s">
        <v>1208</v>
      </c>
    </row>
    <row r="123" spans="8:40" x14ac:dyDescent="0.25">
      <c r="H123" s="3" t="s">
        <v>230</v>
      </c>
      <c r="I123" s="3" t="s">
        <v>27</v>
      </c>
      <c r="J123" s="3" t="str">
        <f>VLOOKUP(Toquio_2020_Quadro_medalhas[[#This Row],[País]],delegações_Toquio_2020[],3,0)</f>
        <v>Turquia</v>
      </c>
      <c r="K123" s="3" t="s">
        <v>178</v>
      </c>
      <c r="L123" s="3" t="s">
        <v>80</v>
      </c>
      <c r="M123" s="3" t="s">
        <v>78</v>
      </c>
      <c r="N123" s="3">
        <v>3</v>
      </c>
      <c r="P123" s="3" t="s">
        <v>380</v>
      </c>
      <c r="Q123" s="3" t="s">
        <v>249</v>
      </c>
      <c r="R123" s="20" t="s">
        <v>233</v>
      </c>
      <c r="S123" s="3" t="s">
        <v>582</v>
      </c>
      <c r="T123" s="3" t="s">
        <v>104</v>
      </c>
      <c r="AB123" s="3">
        <v>1952</v>
      </c>
      <c r="AC123" s="3" t="s">
        <v>228</v>
      </c>
      <c r="AD123" s="3" t="str">
        <f>Detalhe_Medalhas_Brasil[[#This Row],[cidade]]&amp;" - "&amp;Detalhe_Medalhas_Brasil[[#This Row],[ano]]</f>
        <v>Melbourne - 1952</v>
      </c>
      <c r="AE123" s="3" t="s">
        <v>77</v>
      </c>
      <c r="AF123" s="3" t="s">
        <v>582</v>
      </c>
      <c r="AG123" s="3" t="s">
        <v>1117</v>
      </c>
      <c r="AH123" s="3" t="s">
        <v>1118</v>
      </c>
      <c r="AI123" s="3" t="s">
        <v>104</v>
      </c>
      <c r="AL123" s="3" t="s">
        <v>914</v>
      </c>
      <c r="AM123" s="3" t="s">
        <v>230</v>
      </c>
      <c r="AN123" s="3" t="s">
        <v>1209</v>
      </c>
    </row>
    <row r="124" spans="8:40" x14ac:dyDescent="0.25">
      <c r="H124" s="3" t="s">
        <v>230</v>
      </c>
      <c r="I124" s="3" t="s">
        <v>28</v>
      </c>
      <c r="J124" s="3" t="str">
        <f>VLOOKUP(Toquio_2020_Quadro_medalhas[[#This Row],[País]],delegações_Toquio_2020[],3,0)</f>
        <v>Áustria</v>
      </c>
      <c r="K124" s="3" t="s">
        <v>178</v>
      </c>
      <c r="L124" s="3" t="s">
        <v>80</v>
      </c>
      <c r="M124" s="3" t="s">
        <v>78</v>
      </c>
      <c r="N124" s="3">
        <v>2</v>
      </c>
      <c r="P124" s="3" t="s">
        <v>381</v>
      </c>
      <c r="Q124" s="3" t="s">
        <v>249</v>
      </c>
      <c r="R124" s="20" t="s">
        <v>642</v>
      </c>
      <c r="S124" s="3" t="s">
        <v>1012</v>
      </c>
      <c r="T124" s="3" t="s">
        <v>104</v>
      </c>
      <c r="AB124" s="3">
        <v>1952</v>
      </c>
      <c r="AC124" s="3" t="s">
        <v>225</v>
      </c>
      <c r="AD124" s="3" t="str">
        <f>Detalhe_Medalhas_Brasil[[#This Row],[cidade]]&amp;" - "&amp;Detalhe_Medalhas_Brasil[[#This Row],[ano]]</f>
        <v>Helsinque - 1952</v>
      </c>
      <c r="AE124" s="3" t="s">
        <v>80</v>
      </c>
      <c r="AF124" s="3" t="s">
        <v>589</v>
      </c>
      <c r="AG124" s="3" t="s">
        <v>1119</v>
      </c>
      <c r="AH124" s="3" t="s">
        <v>1120</v>
      </c>
      <c r="AI124" s="3" t="s">
        <v>104</v>
      </c>
      <c r="AL124" s="3" t="s">
        <v>67</v>
      </c>
      <c r="AM124" s="3" t="s">
        <v>230</v>
      </c>
      <c r="AN124" s="3" t="s">
        <v>222</v>
      </c>
    </row>
    <row r="125" spans="8:40" x14ac:dyDescent="0.25">
      <c r="H125" s="3" t="s">
        <v>230</v>
      </c>
      <c r="I125" s="3" t="s">
        <v>34</v>
      </c>
      <c r="J125" s="3" t="str">
        <f>VLOOKUP(Toquio_2020_Quadro_medalhas[[#This Row],[País]],delegações_Toquio_2020[],3,0)</f>
        <v>Egito</v>
      </c>
      <c r="K125" s="3" t="s">
        <v>178</v>
      </c>
      <c r="L125" s="3" t="s">
        <v>80</v>
      </c>
      <c r="M125" s="3" t="s">
        <v>78</v>
      </c>
      <c r="N125" s="3">
        <v>2</v>
      </c>
      <c r="P125" s="3" t="s">
        <v>382</v>
      </c>
      <c r="Q125" s="3" t="s">
        <v>249</v>
      </c>
      <c r="R125" s="20" t="s">
        <v>233</v>
      </c>
      <c r="S125" s="3" t="s">
        <v>582</v>
      </c>
      <c r="T125" s="3" t="s">
        <v>78</v>
      </c>
      <c r="AB125" s="3">
        <v>1952</v>
      </c>
      <c r="AC125" s="3" t="s">
        <v>225</v>
      </c>
      <c r="AD125" s="3" t="str">
        <f>Detalhe_Medalhas_Brasil[[#This Row],[cidade]]&amp;" - "&amp;Detalhe_Medalhas_Brasil[[#This Row],[ano]]</f>
        <v>Helsinque - 1952</v>
      </c>
      <c r="AE125" s="3" t="s">
        <v>80</v>
      </c>
      <c r="AF125" s="3" t="s">
        <v>582</v>
      </c>
      <c r="AG125" s="3" t="s">
        <v>1121</v>
      </c>
      <c r="AH125" s="3" t="s">
        <v>1122</v>
      </c>
      <c r="AI125" s="3" t="s">
        <v>104</v>
      </c>
      <c r="AL125" s="3" t="s">
        <v>915</v>
      </c>
      <c r="AM125" s="3" t="s">
        <v>230</v>
      </c>
      <c r="AN125" s="3" t="s">
        <v>1210</v>
      </c>
    </row>
    <row r="126" spans="8:40" x14ac:dyDescent="0.25">
      <c r="H126" s="3" t="s">
        <v>230</v>
      </c>
      <c r="I126" s="3" t="s">
        <v>35</v>
      </c>
      <c r="J126" s="3" t="str">
        <f>VLOOKUP(Toquio_2020_Quadro_medalhas[[#This Row],[País]],delegações_Toquio_2020[],3,0)</f>
        <v>Irlanda</v>
      </c>
      <c r="K126" s="3" t="s">
        <v>178</v>
      </c>
      <c r="L126" s="3" t="s">
        <v>80</v>
      </c>
      <c r="M126" s="3" t="s">
        <v>78</v>
      </c>
      <c r="N126" s="3">
        <v>1</v>
      </c>
      <c r="P126" s="3" t="s">
        <v>383</v>
      </c>
      <c r="Q126" s="3" t="s">
        <v>249</v>
      </c>
      <c r="R126" s="20" t="s">
        <v>630</v>
      </c>
      <c r="S126" s="3" t="s">
        <v>1003</v>
      </c>
      <c r="T126" s="3" t="s">
        <v>104</v>
      </c>
      <c r="AB126" s="3">
        <v>1952</v>
      </c>
      <c r="AC126" s="3" t="s">
        <v>225</v>
      </c>
      <c r="AD126" s="3" t="str">
        <f>Detalhe_Medalhas_Brasil[[#This Row],[cidade]]&amp;" - "&amp;Detalhe_Medalhas_Brasil[[#This Row],[ano]]</f>
        <v>Helsinque - 1952</v>
      </c>
      <c r="AE126" s="3" t="s">
        <v>77</v>
      </c>
      <c r="AF126" s="3" t="s">
        <v>582</v>
      </c>
      <c r="AG126" s="3" t="s">
        <v>1117</v>
      </c>
      <c r="AH126" s="3" t="s">
        <v>1118</v>
      </c>
      <c r="AI126" s="3" t="s">
        <v>104</v>
      </c>
      <c r="AL126" s="3" t="s">
        <v>65</v>
      </c>
      <c r="AM126" s="3" t="s">
        <v>230</v>
      </c>
      <c r="AN126" s="3" t="s">
        <v>1211</v>
      </c>
    </row>
    <row r="127" spans="8:40" x14ac:dyDescent="0.25">
      <c r="H127" s="3" t="s">
        <v>230</v>
      </c>
      <c r="I127" s="3" t="s">
        <v>36</v>
      </c>
      <c r="J127" s="3" t="str">
        <f>VLOOKUP(Toquio_2020_Quadro_medalhas[[#This Row],[País]],delegações_Toquio_2020[],3,0)</f>
        <v>Israel</v>
      </c>
      <c r="K127" s="3" t="s">
        <v>178</v>
      </c>
      <c r="L127" s="3" t="s">
        <v>80</v>
      </c>
      <c r="M127" s="3" t="s">
        <v>78</v>
      </c>
      <c r="N127" s="3">
        <v>1</v>
      </c>
      <c r="P127" s="3" t="s">
        <v>384</v>
      </c>
      <c r="Q127" s="3" t="s">
        <v>249</v>
      </c>
      <c r="R127" s="20" t="s">
        <v>639</v>
      </c>
      <c r="S127" s="3" t="s">
        <v>1022</v>
      </c>
      <c r="T127" s="3" t="s">
        <v>78</v>
      </c>
      <c r="AB127" s="3">
        <v>1948</v>
      </c>
      <c r="AC127" s="3" t="s">
        <v>211</v>
      </c>
      <c r="AD127" s="3" t="str">
        <f>Detalhe_Medalhas_Brasil[[#This Row],[cidade]]&amp;" - "&amp;Detalhe_Medalhas_Brasil[[#This Row],[ano]]</f>
        <v>Londres - 1948</v>
      </c>
      <c r="AE127" s="3" t="s">
        <v>80</v>
      </c>
      <c r="AF127" s="3" t="s">
        <v>1078</v>
      </c>
      <c r="AG127" s="3" t="s">
        <v>1123</v>
      </c>
      <c r="AH127" s="3" t="s">
        <v>83</v>
      </c>
      <c r="AI127" s="3" t="s">
        <v>83</v>
      </c>
      <c r="AL127" s="3" t="s">
        <v>815</v>
      </c>
      <c r="AM127" s="3" t="s">
        <v>230</v>
      </c>
      <c r="AN127" s="3" t="s">
        <v>815</v>
      </c>
    </row>
    <row r="128" spans="8:40" x14ac:dyDescent="0.25">
      <c r="H128" s="3" t="s">
        <v>230</v>
      </c>
      <c r="I128" s="3" t="s">
        <v>37</v>
      </c>
      <c r="J128" s="3" t="str">
        <f>VLOOKUP(Toquio_2020_Quadro_medalhas[[#This Row],[País]],delegações_Toquio_2020[],3,0)</f>
        <v>Indonésia</v>
      </c>
      <c r="K128" s="3" t="s">
        <v>178</v>
      </c>
      <c r="L128" s="3" t="s">
        <v>80</v>
      </c>
      <c r="M128" s="3" t="s">
        <v>78</v>
      </c>
      <c r="N128" s="3">
        <v>1</v>
      </c>
      <c r="P128" s="3" t="s">
        <v>385</v>
      </c>
      <c r="Q128" s="3" t="s">
        <v>249</v>
      </c>
      <c r="R128" s="20" t="s">
        <v>238</v>
      </c>
      <c r="S128" s="3" t="s">
        <v>587</v>
      </c>
      <c r="T128" s="3" t="s">
        <v>78</v>
      </c>
      <c r="AB128" s="3">
        <v>1920</v>
      </c>
      <c r="AC128" s="3" t="s">
        <v>226</v>
      </c>
      <c r="AD128" s="3" t="str">
        <f>Detalhe_Medalhas_Brasil[[#This Row],[cidade]]&amp;" - "&amp;Detalhe_Medalhas_Brasil[[#This Row],[ano]]</f>
        <v>Antuérpia - 1920</v>
      </c>
      <c r="AE128" s="3" t="s">
        <v>79</v>
      </c>
      <c r="AF128" s="3" t="s">
        <v>1047</v>
      </c>
      <c r="AG128" s="3" t="s">
        <v>1124</v>
      </c>
      <c r="AH128" s="3" t="s">
        <v>1125</v>
      </c>
      <c r="AI128" s="3" t="s">
        <v>104</v>
      </c>
      <c r="AL128" s="3" t="s">
        <v>91</v>
      </c>
      <c r="AM128" s="3" t="s">
        <v>230</v>
      </c>
      <c r="AN128" s="3" t="s">
        <v>1212</v>
      </c>
    </row>
    <row r="129" spans="8:40" x14ac:dyDescent="0.25">
      <c r="H129" s="3" t="s">
        <v>230</v>
      </c>
      <c r="I129" s="3" t="s">
        <v>38</v>
      </c>
      <c r="J129" s="3" t="str">
        <f>VLOOKUP(Toquio_2020_Quadro_medalhas[[#This Row],[País]],delegações_Toquio_2020[],3,0)</f>
        <v>Estônia</v>
      </c>
      <c r="K129" s="3" t="s">
        <v>178</v>
      </c>
      <c r="L129" s="3" t="s">
        <v>80</v>
      </c>
      <c r="M129" s="3" t="s">
        <v>78</v>
      </c>
      <c r="N129" s="3">
        <v>1</v>
      </c>
      <c r="P129" s="3" t="s">
        <v>386</v>
      </c>
      <c r="Q129" s="3" t="s">
        <v>249</v>
      </c>
      <c r="R129" s="20" t="s">
        <v>233</v>
      </c>
      <c r="S129" s="3" t="s">
        <v>582</v>
      </c>
      <c r="T129" s="3" t="s">
        <v>104</v>
      </c>
      <c r="AB129" s="3">
        <v>1920</v>
      </c>
      <c r="AC129" s="3" t="s">
        <v>226</v>
      </c>
      <c r="AD129" s="3" t="str">
        <f>Detalhe_Medalhas_Brasil[[#This Row],[cidade]]&amp;" - "&amp;Detalhe_Medalhas_Brasil[[#This Row],[ano]]</f>
        <v>Antuérpia - 1920</v>
      </c>
      <c r="AE129" s="3" t="s">
        <v>80</v>
      </c>
      <c r="AF129" s="3" t="s">
        <v>1047</v>
      </c>
      <c r="AG129" s="3" t="s">
        <v>1126</v>
      </c>
      <c r="AH129" s="3" t="s">
        <v>1127</v>
      </c>
      <c r="AI129" s="3" t="s">
        <v>104</v>
      </c>
      <c r="AL129" s="3" t="s">
        <v>916</v>
      </c>
      <c r="AM129" s="3" t="s">
        <v>230</v>
      </c>
      <c r="AN129" s="3" t="s">
        <v>1213</v>
      </c>
    </row>
    <row r="130" spans="8:40" x14ac:dyDescent="0.25">
      <c r="H130" s="3" t="s">
        <v>230</v>
      </c>
      <c r="I130" s="3" t="s">
        <v>39</v>
      </c>
      <c r="J130" s="3" t="str">
        <f>VLOOKUP(Toquio_2020_Quadro_medalhas[[#This Row],[País]],delegações_Toquio_2020[],3,0)</f>
        <v>Tailândia</v>
      </c>
      <c r="K130" s="3" t="s">
        <v>178</v>
      </c>
      <c r="L130" s="3" t="s">
        <v>80</v>
      </c>
      <c r="M130" s="3" t="s">
        <v>78</v>
      </c>
      <c r="N130" s="3">
        <v>1</v>
      </c>
      <c r="P130" s="3" t="s">
        <v>387</v>
      </c>
      <c r="Q130" s="3" t="s">
        <v>249</v>
      </c>
      <c r="R130" s="20" t="s">
        <v>640</v>
      </c>
      <c r="S130" s="3" t="s">
        <v>581</v>
      </c>
      <c r="T130" s="3" t="s">
        <v>104</v>
      </c>
      <c r="AB130" s="3">
        <v>1920</v>
      </c>
      <c r="AC130" s="3" t="s">
        <v>226</v>
      </c>
      <c r="AD130" s="3" t="str">
        <f>Detalhe_Medalhas_Brasil[[#This Row],[cidade]]&amp;" - "&amp;Detalhe_Medalhas_Brasil[[#This Row],[ano]]</f>
        <v>Antuérpia - 1920</v>
      </c>
      <c r="AE130" s="3" t="s">
        <v>77</v>
      </c>
      <c r="AF130" s="3" t="s">
        <v>1047</v>
      </c>
      <c r="AG130" s="3" t="s">
        <v>1128</v>
      </c>
      <c r="AH130" s="3" t="s">
        <v>1129</v>
      </c>
      <c r="AI130" s="3" t="s">
        <v>104</v>
      </c>
      <c r="AL130" s="3" t="s">
        <v>917</v>
      </c>
      <c r="AM130" s="3" t="s">
        <v>230</v>
      </c>
      <c r="AN130" s="3" t="s">
        <v>917</v>
      </c>
    </row>
    <row r="131" spans="8:40" x14ac:dyDescent="0.25">
      <c r="H131" s="3" t="s">
        <v>230</v>
      </c>
      <c r="I131" s="3" t="s">
        <v>47</v>
      </c>
      <c r="J131" s="3" t="str">
        <f>VLOOKUP(Toquio_2020_Quadro_medalhas[[#This Row],[País]],delegações_Toquio_2020[],3,0)</f>
        <v>Ucrânia</v>
      </c>
      <c r="K131" s="3" t="s">
        <v>178</v>
      </c>
      <c r="L131" s="3" t="s">
        <v>80</v>
      </c>
      <c r="M131" s="3" t="s">
        <v>78</v>
      </c>
      <c r="N131" s="3">
        <v>8</v>
      </c>
      <c r="P131" s="3" t="s">
        <v>388</v>
      </c>
      <c r="Q131" s="3" t="s">
        <v>249</v>
      </c>
      <c r="R131" s="20" t="s">
        <v>244</v>
      </c>
      <c r="S131" s="3" t="s">
        <v>589</v>
      </c>
      <c r="T131" s="3" t="s">
        <v>104</v>
      </c>
      <c r="AB131" s="3">
        <v>2008</v>
      </c>
      <c r="AC131" s="3" t="s">
        <v>212</v>
      </c>
      <c r="AD131" s="3" t="str">
        <f>Detalhe_Medalhas_Brasil[[#This Row],[cidade]]&amp;" - "&amp;Detalhe_Medalhas_Brasil[[#This Row],[ano]]</f>
        <v>Pequim - 2008</v>
      </c>
      <c r="AE131" s="3" t="s">
        <v>80</v>
      </c>
      <c r="AF131" s="3" t="s">
        <v>582</v>
      </c>
      <c r="AG131" s="3" t="s">
        <v>1130</v>
      </c>
      <c r="AI131" s="3" t="s">
        <v>78</v>
      </c>
      <c r="AL131" s="3" t="s">
        <v>62</v>
      </c>
      <c r="AM131" s="3" t="s">
        <v>230</v>
      </c>
      <c r="AN131" s="3" t="s">
        <v>62</v>
      </c>
    </row>
    <row r="132" spans="8:40" x14ac:dyDescent="0.25">
      <c r="H132" s="3" t="s">
        <v>230</v>
      </c>
      <c r="I132" s="3" t="s">
        <v>49</v>
      </c>
      <c r="J132" s="3" t="str">
        <f>VLOOKUP(Toquio_2020_Quadro_medalhas[[#This Row],[País]],delegações_Toquio_2020[],3,0)</f>
        <v>Hong Kong, China</v>
      </c>
      <c r="K132" s="3" t="s">
        <v>178</v>
      </c>
      <c r="L132" s="3" t="s">
        <v>80</v>
      </c>
      <c r="M132" s="3" t="s">
        <v>78</v>
      </c>
      <c r="N132" s="3">
        <v>3</v>
      </c>
      <c r="P132" s="3" t="s">
        <v>389</v>
      </c>
      <c r="Q132" s="3" t="s">
        <v>249</v>
      </c>
      <c r="R132" s="20" t="s">
        <v>242</v>
      </c>
      <c r="S132" s="3" t="s">
        <v>592</v>
      </c>
      <c r="T132" s="3" t="s">
        <v>78</v>
      </c>
      <c r="AB132" s="3">
        <v>2008</v>
      </c>
      <c r="AC132" s="3" t="s">
        <v>212</v>
      </c>
      <c r="AD132" s="3" t="str">
        <f>Detalhe_Medalhas_Brasil[[#This Row],[cidade]]&amp;" - "&amp;Detalhe_Medalhas_Brasil[[#This Row],[ano]]</f>
        <v>Pequim - 2008</v>
      </c>
      <c r="AE132" s="3" t="s">
        <v>80</v>
      </c>
      <c r="AF132" s="3" t="s">
        <v>582</v>
      </c>
      <c r="AG132" s="3" t="s">
        <v>1131</v>
      </c>
      <c r="AI132" s="3" t="s">
        <v>104</v>
      </c>
      <c r="AL132" s="3" t="s">
        <v>918</v>
      </c>
      <c r="AM132" s="3" t="s">
        <v>230</v>
      </c>
      <c r="AN132" s="3" t="s">
        <v>918</v>
      </c>
    </row>
    <row r="133" spans="8:40" x14ac:dyDescent="0.25">
      <c r="H133" s="3" t="s">
        <v>230</v>
      </c>
      <c r="I133" s="3" t="s">
        <v>50</v>
      </c>
      <c r="J133" s="3" t="str">
        <f>VLOOKUP(Toquio_2020_Quadro_medalhas[[#This Row],[País]],delegações_Toquio_2020[],3,0)</f>
        <v>Bielo-Rússia</v>
      </c>
      <c r="K133" s="3" t="s">
        <v>178</v>
      </c>
      <c r="L133" s="3" t="s">
        <v>80</v>
      </c>
      <c r="M133" s="3" t="s">
        <v>78</v>
      </c>
      <c r="N133" s="3">
        <v>2</v>
      </c>
      <c r="P133" s="3" t="s">
        <v>390</v>
      </c>
      <c r="Q133" s="3" t="s">
        <v>249</v>
      </c>
      <c r="R133" s="20" t="s">
        <v>238</v>
      </c>
      <c r="S133" s="3" t="s">
        <v>587</v>
      </c>
      <c r="T133" s="3" t="s">
        <v>104</v>
      </c>
      <c r="AB133" s="3">
        <v>2020</v>
      </c>
      <c r="AC133" s="3" t="s">
        <v>209</v>
      </c>
      <c r="AD133" s="3" t="str">
        <f>Detalhe_Medalhas_Brasil[[#This Row],[cidade]]&amp;" - "&amp;Detalhe_Medalhas_Brasil[[#This Row],[ano]]</f>
        <v>Tóquio - 2020</v>
      </c>
      <c r="AE133" s="3" t="s">
        <v>79</v>
      </c>
      <c r="AF133" s="3" t="s">
        <v>581</v>
      </c>
      <c r="AG133" s="3" t="s">
        <v>408</v>
      </c>
      <c r="AH133" s="3" t="s">
        <v>596</v>
      </c>
      <c r="AI133" s="3" t="s">
        <v>104</v>
      </c>
      <c r="AL133" s="3" t="s">
        <v>919</v>
      </c>
      <c r="AM133" s="3" t="s">
        <v>230</v>
      </c>
      <c r="AN133" s="3" t="s">
        <v>919</v>
      </c>
    </row>
    <row r="134" spans="8:40" x14ac:dyDescent="0.25">
      <c r="H134" s="3" t="s">
        <v>230</v>
      </c>
      <c r="I134" s="3" t="s">
        <v>52</v>
      </c>
      <c r="J134" s="3" t="str">
        <f>VLOOKUP(Toquio_2020_Quadro_medalhas[[#This Row],[País]],delegações_Toquio_2020[],3,0)</f>
        <v>Índia</v>
      </c>
      <c r="K134" s="3" t="s">
        <v>178</v>
      </c>
      <c r="L134" s="3" t="s">
        <v>80</v>
      </c>
      <c r="M134" s="3" t="s">
        <v>78</v>
      </c>
      <c r="N134" s="3">
        <v>2</v>
      </c>
      <c r="P134" s="3" t="s">
        <v>391</v>
      </c>
      <c r="Q134" s="3" t="s">
        <v>249</v>
      </c>
      <c r="R134" s="20" t="s">
        <v>639</v>
      </c>
      <c r="S134" s="3" t="s">
        <v>1022</v>
      </c>
      <c r="T134" s="3" t="s">
        <v>78</v>
      </c>
      <c r="AB134" s="3">
        <v>2020</v>
      </c>
      <c r="AC134" s="3" t="s">
        <v>209</v>
      </c>
      <c r="AD134" s="3" t="str">
        <f>Detalhe_Medalhas_Brasil[[#This Row],[cidade]]&amp;" - "&amp;Detalhe_Medalhas_Brasil[[#This Row],[ano]]</f>
        <v>Tóquio - 2020</v>
      </c>
      <c r="AE134" s="3" t="s">
        <v>80</v>
      </c>
      <c r="AF134" s="3" t="s">
        <v>1043</v>
      </c>
      <c r="AG134" s="3" t="s">
        <v>315</v>
      </c>
      <c r="AH134" s="3" t="s">
        <v>595</v>
      </c>
      <c r="AI134" s="3" t="s">
        <v>104</v>
      </c>
      <c r="AL134" s="3" t="s">
        <v>8</v>
      </c>
      <c r="AM134" s="3" t="s">
        <v>230</v>
      </c>
      <c r="AN134" s="3" t="s">
        <v>1214</v>
      </c>
    </row>
    <row r="135" spans="8:40" x14ac:dyDescent="0.25">
      <c r="H135" s="3" t="s">
        <v>230</v>
      </c>
      <c r="I135" s="3" t="s">
        <v>53</v>
      </c>
      <c r="J135" s="3" t="str">
        <f>VLOOKUP(Toquio_2020_Quadro_medalhas[[#This Row],[País]],delegações_Toquio_2020[],3,0)</f>
        <v>Azerbaijão</v>
      </c>
      <c r="K135" s="3" t="s">
        <v>178</v>
      </c>
      <c r="L135" s="3" t="s">
        <v>80</v>
      </c>
      <c r="M135" s="3" t="s">
        <v>78</v>
      </c>
      <c r="N135" s="3">
        <v>2</v>
      </c>
      <c r="P135" s="3" t="s">
        <v>392</v>
      </c>
      <c r="Q135" s="3" t="s">
        <v>249</v>
      </c>
      <c r="R135" s="20" t="s">
        <v>238</v>
      </c>
      <c r="S135" s="3" t="s">
        <v>587</v>
      </c>
      <c r="T135" s="3" t="s">
        <v>78</v>
      </c>
      <c r="AB135" s="3">
        <v>2020</v>
      </c>
      <c r="AC135" s="3" t="s">
        <v>209</v>
      </c>
      <c r="AD135" s="3" t="str">
        <f>Detalhe_Medalhas_Brasil[[#This Row],[cidade]]&amp;" - "&amp;Detalhe_Medalhas_Brasil[[#This Row],[ano]]</f>
        <v>Tóquio - 2020</v>
      </c>
      <c r="AE135" s="3" t="s">
        <v>79</v>
      </c>
      <c r="AF135" s="3" t="s">
        <v>581</v>
      </c>
      <c r="AG135" s="3" t="s">
        <v>421</v>
      </c>
      <c r="AH135" s="3" t="s">
        <v>597</v>
      </c>
      <c r="AI135" s="3" t="s">
        <v>78</v>
      </c>
      <c r="AL135" s="3" t="s">
        <v>6</v>
      </c>
      <c r="AM135" s="3" t="s">
        <v>230</v>
      </c>
      <c r="AN135" s="3" t="s">
        <v>1215</v>
      </c>
    </row>
    <row r="136" spans="8:40" x14ac:dyDescent="0.25">
      <c r="H136" s="3" t="s">
        <v>230</v>
      </c>
      <c r="I136" s="3" t="s">
        <v>54</v>
      </c>
      <c r="J136" s="3" t="str">
        <f>VLOOKUP(Toquio_2020_Quadro_medalhas[[#This Row],[País]],delegações_Toquio_2020[],3,0)</f>
        <v>Cuba</v>
      </c>
      <c r="K136" s="3" t="s">
        <v>178</v>
      </c>
      <c r="L136" s="3" t="s">
        <v>80</v>
      </c>
      <c r="M136" s="3" t="s">
        <v>78</v>
      </c>
      <c r="N136" s="3">
        <v>1</v>
      </c>
      <c r="P136" s="3" t="s">
        <v>393</v>
      </c>
      <c r="Q136" s="3" t="s">
        <v>249</v>
      </c>
      <c r="R136" s="20" t="s">
        <v>246</v>
      </c>
      <c r="S136" s="3" t="s">
        <v>590</v>
      </c>
      <c r="T136" s="3" t="s">
        <v>104</v>
      </c>
      <c r="AB136" s="3">
        <v>2020</v>
      </c>
      <c r="AC136" s="3" t="s">
        <v>209</v>
      </c>
      <c r="AD136" s="3" t="str">
        <f>Detalhe_Medalhas_Brasil[[#This Row],[cidade]]&amp;" - "&amp;Detalhe_Medalhas_Brasil[[#This Row],[ano]]</f>
        <v>Tóquio - 2020</v>
      </c>
      <c r="AE136" s="3" t="s">
        <v>80</v>
      </c>
      <c r="AF136" s="3" t="s">
        <v>589</v>
      </c>
      <c r="AG136" s="3" t="s">
        <v>522</v>
      </c>
      <c r="AH136" s="3" t="s">
        <v>598</v>
      </c>
      <c r="AI136" s="3" t="s">
        <v>104</v>
      </c>
      <c r="AL136" s="3" t="s">
        <v>920</v>
      </c>
      <c r="AM136" s="3" t="s">
        <v>230</v>
      </c>
      <c r="AN136" s="3" t="s">
        <v>1216</v>
      </c>
    </row>
    <row r="137" spans="8:40" x14ac:dyDescent="0.25">
      <c r="H137" s="3" t="s">
        <v>230</v>
      </c>
      <c r="I137" s="3" t="s">
        <v>177</v>
      </c>
      <c r="J137" s="3" t="str">
        <f>VLOOKUP(Toquio_2020_Quadro_medalhas[[#This Row],[País]],delegações_Toquio_2020[],3,0)</f>
        <v>República Dominicana</v>
      </c>
      <c r="K137" s="3" t="s">
        <v>178</v>
      </c>
      <c r="L137" s="3" t="s">
        <v>80</v>
      </c>
      <c r="M137" s="3" t="s">
        <v>78</v>
      </c>
      <c r="N137" s="3">
        <v>1</v>
      </c>
      <c r="P137" s="3" t="s">
        <v>394</v>
      </c>
      <c r="Q137" s="3" t="s">
        <v>249</v>
      </c>
      <c r="R137" s="20" t="s">
        <v>238</v>
      </c>
      <c r="S137" s="3" t="s">
        <v>587</v>
      </c>
      <c r="T137" s="3" t="s">
        <v>78</v>
      </c>
      <c r="AB137" s="3">
        <v>2020</v>
      </c>
      <c r="AC137" s="3" t="s">
        <v>209</v>
      </c>
      <c r="AD137" s="3" t="str">
        <f>Detalhe_Medalhas_Brasil[[#This Row],[cidade]]&amp;" - "&amp;Detalhe_Medalhas_Brasil[[#This Row],[ano]]</f>
        <v>Tóquio - 2020</v>
      </c>
      <c r="AE137" s="3" t="s">
        <v>77</v>
      </c>
      <c r="AF137" s="3" t="s">
        <v>1012</v>
      </c>
      <c r="AG137" s="3" t="s">
        <v>381</v>
      </c>
      <c r="AH137" s="3" t="s">
        <v>599</v>
      </c>
      <c r="AI137" s="3" t="s">
        <v>104</v>
      </c>
      <c r="AL137" s="3" t="s">
        <v>921</v>
      </c>
      <c r="AM137" s="3" t="s">
        <v>230</v>
      </c>
      <c r="AN137" s="3" t="s">
        <v>1217</v>
      </c>
    </row>
    <row r="138" spans="8:40" x14ac:dyDescent="0.25">
      <c r="H138" s="3" t="s">
        <v>230</v>
      </c>
      <c r="I138" s="3" t="s">
        <v>56</v>
      </c>
      <c r="J138" s="3" t="str">
        <f>VLOOKUP(Toquio_2020_Quadro_medalhas[[#This Row],[País]],delegações_Toquio_2020[],3,0)</f>
        <v>Quirguistão</v>
      </c>
      <c r="K138" s="3" t="s">
        <v>178</v>
      </c>
      <c r="L138" s="3" t="s">
        <v>80</v>
      </c>
      <c r="M138" s="3" t="s">
        <v>78</v>
      </c>
      <c r="N138" s="3">
        <v>1</v>
      </c>
      <c r="P138" s="3" t="s">
        <v>395</v>
      </c>
      <c r="Q138" s="3" t="s">
        <v>249</v>
      </c>
      <c r="R138" s="20" t="s">
        <v>235</v>
      </c>
      <c r="S138" s="3" t="s">
        <v>584</v>
      </c>
      <c r="T138" s="3" t="s">
        <v>104</v>
      </c>
      <c r="AB138" s="3">
        <v>2020</v>
      </c>
      <c r="AC138" s="3" t="s">
        <v>209</v>
      </c>
      <c r="AD138" s="3" t="str">
        <f>Detalhe_Medalhas_Brasil[[#This Row],[cidade]]&amp;" - "&amp;Detalhe_Medalhas_Brasil[[#This Row],[ano]]</f>
        <v>Tóquio - 2020</v>
      </c>
      <c r="AE138" s="3" t="s">
        <v>80</v>
      </c>
      <c r="AF138" s="3" t="s">
        <v>1043</v>
      </c>
      <c r="AG138" s="3" t="s">
        <v>251</v>
      </c>
      <c r="AH138" s="3" t="s">
        <v>600</v>
      </c>
      <c r="AI138" s="3" t="s">
        <v>78</v>
      </c>
      <c r="AL138" s="3" t="s">
        <v>57</v>
      </c>
      <c r="AM138" s="3" t="s">
        <v>230</v>
      </c>
      <c r="AN138" s="3" t="s">
        <v>1218</v>
      </c>
    </row>
    <row r="139" spans="8:40" x14ac:dyDescent="0.25">
      <c r="H139" s="3" t="s">
        <v>230</v>
      </c>
      <c r="I139" s="3" t="s">
        <v>57</v>
      </c>
      <c r="J139" s="3" t="str">
        <f>VLOOKUP(Toquio_2020_Quadro_medalhas[[#This Row],[País]],delegações_Toquio_2020[],3,0)</f>
        <v>Nigéria</v>
      </c>
      <c r="K139" s="3" t="s">
        <v>178</v>
      </c>
      <c r="L139" s="3" t="s">
        <v>80</v>
      </c>
      <c r="M139" s="3" t="s">
        <v>78</v>
      </c>
      <c r="N139" s="3">
        <v>1</v>
      </c>
      <c r="P139" s="3" t="s">
        <v>396</v>
      </c>
      <c r="Q139" s="3" t="s">
        <v>249</v>
      </c>
      <c r="R139" s="20" t="s">
        <v>624</v>
      </c>
      <c r="S139" s="3" t="s">
        <v>997</v>
      </c>
      <c r="T139" s="3" t="s">
        <v>104</v>
      </c>
      <c r="AB139" s="3">
        <v>2020</v>
      </c>
      <c r="AC139" s="3" t="s">
        <v>209</v>
      </c>
      <c r="AD139" s="3" t="str">
        <f>Detalhe_Medalhas_Brasil[[#This Row],[cidade]]&amp;" - "&amp;Detalhe_Medalhas_Brasil[[#This Row],[ano]]</f>
        <v>Tóquio - 2020</v>
      </c>
      <c r="AE139" s="3" t="s">
        <v>79</v>
      </c>
      <c r="AF139" s="3" t="s">
        <v>591</v>
      </c>
      <c r="AG139" s="3" t="s">
        <v>1134</v>
      </c>
      <c r="AH139" s="3" t="s">
        <v>601</v>
      </c>
      <c r="AI139" s="3" t="s">
        <v>78</v>
      </c>
      <c r="AL139" s="3" t="s">
        <v>96</v>
      </c>
      <c r="AM139" s="3" t="s">
        <v>230</v>
      </c>
      <c r="AN139" s="3" t="s">
        <v>1219</v>
      </c>
    </row>
    <row r="140" spans="8:40" x14ac:dyDescent="0.25">
      <c r="H140" s="3" t="s">
        <v>230</v>
      </c>
      <c r="I140" s="3" t="s">
        <v>64</v>
      </c>
      <c r="J140" s="3" t="str">
        <f>VLOOKUP(Toquio_2020_Quadro_medalhas[[#This Row],[País]],delegações_Toquio_2020[],3,0)</f>
        <v>Etiópia</v>
      </c>
      <c r="K140" s="3" t="s">
        <v>178</v>
      </c>
      <c r="L140" s="3" t="s">
        <v>80</v>
      </c>
      <c r="M140" s="3" t="s">
        <v>78</v>
      </c>
      <c r="N140" s="3">
        <v>2</v>
      </c>
      <c r="P140" s="3" t="s">
        <v>397</v>
      </c>
      <c r="Q140" s="3" t="s">
        <v>249</v>
      </c>
      <c r="R140" s="20" t="s">
        <v>244</v>
      </c>
      <c r="S140" s="3" t="s">
        <v>589</v>
      </c>
      <c r="T140" s="3" t="s">
        <v>104</v>
      </c>
      <c r="AB140" s="3">
        <v>2020</v>
      </c>
      <c r="AC140" s="3" t="s">
        <v>209</v>
      </c>
      <c r="AD140" s="3" t="str">
        <f>Detalhe_Medalhas_Brasil[[#This Row],[cidade]]&amp;" - "&amp;Detalhe_Medalhas_Brasil[[#This Row],[ano]]</f>
        <v>Tóquio - 2020</v>
      </c>
      <c r="AE140" s="3" t="s">
        <v>80</v>
      </c>
      <c r="AF140" s="3" t="s">
        <v>594</v>
      </c>
      <c r="AG140" s="3" t="s">
        <v>602</v>
      </c>
      <c r="AH140" s="3" t="s">
        <v>603</v>
      </c>
      <c r="AI140" s="3" t="s">
        <v>78</v>
      </c>
      <c r="AL140" s="3" t="s">
        <v>68</v>
      </c>
      <c r="AM140" s="3" t="s">
        <v>230</v>
      </c>
      <c r="AN140" s="3" t="s">
        <v>1220</v>
      </c>
    </row>
    <row r="141" spans="8:40" x14ac:dyDescent="0.25">
      <c r="H141" s="3" t="s">
        <v>230</v>
      </c>
      <c r="I141" s="3" t="s">
        <v>65</v>
      </c>
      <c r="J141" s="3" t="str">
        <f>VLOOKUP(Toquio_2020_Quadro_medalhas[[#This Row],[País]],delegações_Toquio_2020[],3,0)</f>
        <v>Mongólia</v>
      </c>
      <c r="K141" s="3" t="s">
        <v>178</v>
      </c>
      <c r="L141" s="3" t="s">
        <v>80</v>
      </c>
      <c r="M141" s="3" t="s">
        <v>78</v>
      </c>
      <c r="N141" s="3">
        <v>2</v>
      </c>
      <c r="P141" s="3" t="s">
        <v>398</v>
      </c>
      <c r="Q141" s="3" t="s">
        <v>249</v>
      </c>
      <c r="R141" s="20" t="s">
        <v>238</v>
      </c>
      <c r="S141" s="3" t="s">
        <v>587</v>
      </c>
      <c r="T141" s="3" t="s">
        <v>104</v>
      </c>
      <c r="AB141" s="3">
        <v>2020</v>
      </c>
      <c r="AC141" s="3" t="s">
        <v>209</v>
      </c>
      <c r="AD141" s="3" t="str">
        <f>Detalhe_Medalhas_Brasil[[#This Row],[cidade]]&amp;" - "&amp;Detalhe_Medalhas_Brasil[[#This Row],[ano]]</f>
        <v>Tóquio - 2020</v>
      </c>
      <c r="AE141" s="3" t="s">
        <v>80</v>
      </c>
      <c r="AF141" s="3" t="s">
        <v>589</v>
      </c>
      <c r="AG141" s="3" t="s">
        <v>388</v>
      </c>
      <c r="AH141" s="3" t="s">
        <v>604</v>
      </c>
      <c r="AI141" s="3" t="s">
        <v>104</v>
      </c>
      <c r="AL141" s="3" t="s">
        <v>922</v>
      </c>
      <c r="AM141" s="3" t="s">
        <v>230</v>
      </c>
      <c r="AN141" s="3" t="s">
        <v>1221</v>
      </c>
    </row>
    <row r="142" spans="8:40" x14ac:dyDescent="0.25">
      <c r="H142" s="3" t="s">
        <v>230</v>
      </c>
      <c r="I142" s="3" t="s">
        <v>66</v>
      </c>
      <c r="J142" s="3" t="str">
        <f>VLOOKUP(Toquio_2020_Quadro_medalhas[[#This Row],[País]],delegações_Toquio_2020[],3,0)</f>
        <v>Cazaquistão</v>
      </c>
      <c r="K142" s="3" t="s">
        <v>178</v>
      </c>
      <c r="L142" s="3" t="s">
        <v>80</v>
      </c>
      <c r="M142" s="3" t="s">
        <v>78</v>
      </c>
      <c r="N142" s="3">
        <v>2</v>
      </c>
      <c r="P142" s="3" t="s">
        <v>399</v>
      </c>
      <c r="Q142" s="3" t="s">
        <v>249</v>
      </c>
      <c r="R142" s="20" t="s">
        <v>242</v>
      </c>
      <c r="S142" s="3" t="s">
        <v>592</v>
      </c>
      <c r="T142" s="3" t="s">
        <v>104</v>
      </c>
      <c r="AB142" s="3">
        <v>2020</v>
      </c>
      <c r="AC142" s="3" t="s">
        <v>209</v>
      </c>
      <c r="AD142" s="3" t="str">
        <f>Detalhe_Medalhas_Brasil[[#This Row],[cidade]]&amp;" - "&amp;Detalhe_Medalhas_Brasil[[#This Row],[ano]]</f>
        <v>Tóquio - 2020</v>
      </c>
      <c r="AE142" s="3" t="s">
        <v>77</v>
      </c>
      <c r="AF142" s="3" t="s">
        <v>591</v>
      </c>
      <c r="AG142" s="3" t="s">
        <v>1134</v>
      </c>
      <c r="AH142" s="3" t="s">
        <v>605</v>
      </c>
      <c r="AI142" s="3" t="s">
        <v>78</v>
      </c>
      <c r="AL142" s="3" t="s">
        <v>923</v>
      </c>
      <c r="AM142" s="3" t="s">
        <v>230</v>
      </c>
      <c r="AN142" s="3" t="s">
        <v>1222</v>
      </c>
    </row>
    <row r="143" spans="8:40" x14ac:dyDescent="0.25">
      <c r="H143" s="3" t="s">
        <v>230</v>
      </c>
      <c r="I143" s="3" t="s">
        <v>67</v>
      </c>
      <c r="J143" s="3" t="str">
        <f>VLOOKUP(Toquio_2020_Quadro_medalhas[[#This Row],[País]],delegações_Toquio_2020[],3,0)</f>
        <v>México</v>
      </c>
      <c r="K143" s="3" t="s">
        <v>178</v>
      </c>
      <c r="L143" s="3" t="s">
        <v>80</v>
      </c>
      <c r="M143" s="3" t="s">
        <v>78</v>
      </c>
      <c r="N143" s="3">
        <v>2</v>
      </c>
      <c r="P143" s="3" t="s">
        <v>400</v>
      </c>
      <c r="Q143" s="3" t="s">
        <v>249</v>
      </c>
      <c r="R143" s="20" t="s">
        <v>242</v>
      </c>
      <c r="S143" s="3" t="s">
        <v>592</v>
      </c>
      <c r="T143" s="3" t="s">
        <v>78</v>
      </c>
      <c r="AB143" s="3">
        <v>2020</v>
      </c>
      <c r="AC143" s="3" t="s">
        <v>209</v>
      </c>
      <c r="AD143" s="3" t="str">
        <f>Detalhe_Medalhas_Brasil[[#This Row],[cidade]]&amp;" - "&amp;Detalhe_Medalhas_Brasil[[#This Row],[ano]]</f>
        <v>Tóquio - 2020</v>
      </c>
      <c r="AE143" s="3" t="s">
        <v>77</v>
      </c>
      <c r="AF143" s="3" t="s">
        <v>592</v>
      </c>
      <c r="AG143" s="3" t="s">
        <v>606</v>
      </c>
      <c r="AH143" s="3" t="s">
        <v>607</v>
      </c>
      <c r="AI143" s="3" t="s">
        <v>78</v>
      </c>
      <c r="AL143" s="3" t="s">
        <v>924</v>
      </c>
      <c r="AM143" s="3" t="s">
        <v>230</v>
      </c>
      <c r="AN143" s="3" t="s">
        <v>924</v>
      </c>
    </row>
    <row r="144" spans="8:40" x14ac:dyDescent="0.25">
      <c r="H144" s="3" t="s">
        <v>230</v>
      </c>
      <c r="I144" s="3" t="s">
        <v>68</v>
      </c>
      <c r="J144" s="3" t="str">
        <f>VLOOKUP(Toquio_2020_Quadro_medalhas[[#This Row],[País]],delegações_Toquio_2020[],3,0)</f>
        <v>Noruega</v>
      </c>
      <c r="K144" s="3" t="s">
        <v>178</v>
      </c>
      <c r="L144" s="3" t="s">
        <v>80</v>
      </c>
      <c r="M144" s="3" t="s">
        <v>78</v>
      </c>
      <c r="N144" s="3">
        <v>1</v>
      </c>
      <c r="P144" s="3" t="s">
        <v>401</v>
      </c>
      <c r="Q144" s="3" t="s">
        <v>249</v>
      </c>
      <c r="R144" s="20" t="s">
        <v>634</v>
      </c>
      <c r="S144" s="3" t="s">
        <v>1006</v>
      </c>
      <c r="T144" s="3" t="s">
        <v>78</v>
      </c>
      <c r="AB144" s="3">
        <v>2020</v>
      </c>
      <c r="AC144" s="3" t="s">
        <v>209</v>
      </c>
      <c r="AD144" s="3" t="str">
        <f>Detalhe_Medalhas_Brasil[[#This Row],[cidade]]&amp;" - "&amp;Detalhe_Medalhas_Brasil[[#This Row],[ano]]</f>
        <v>Tóquio - 2020</v>
      </c>
      <c r="AE144" s="3" t="s">
        <v>80</v>
      </c>
      <c r="AF144" s="3" t="s">
        <v>582</v>
      </c>
      <c r="AG144" s="3" t="s">
        <v>365</v>
      </c>
      <c r="AH144" s="3" t="s">
        <v>608</v>
      </c>
      <c r="AI144" s="3" t="s">
        <v>104</v>
      </c>
      <c r="AL144" s="3" t="s">
        <v>925</v>
      </c>
      <c r="AM144" s="3" t="s">
        <v>230</v>
      </c>
      <c r="AN144" s="3" t="s">
        <v>1223</v>
      </c>
    </row>
    <row r="145" spans="8:40" x14ac:dyDescent="0.25">
      <c r="H145" s="3" t="s">
        <v>230</v>
      </c>
      <c r="I145" s="3" t="s">
        <v>69</v>
      </c>
      <c r="J145" s="3" t="str">
        <f>VLOOKUP(Toquio_2020_Quadro_medalhas[[#This Row],[País]],delegações_Toquio_2020[],3,0)</f>
        <v>Fiji</v>
      </c>
      <c r="K145" s="3" t="s">
        <v>178</v>
      </c>
      <c r="L145" s="3" t="s">
        <v>80</v>
      </c>
      <c r="M145" s="3" t="s">
        <v>78</v>
      </c>
      <c r="N145" s="3">
        <v>1</v>
      </c>
      <c r="P145" s="3" t="s">
        <v>402</v>
      </c>
      <c r="Q145" s="3" t="s">
        <v>249</v>
      </c>
      <c r="R145" s="20" t="s">
        <v>244</v>
      </c>
      <c r="S145" s="3" t="s">
        <v>589</v>
      </c>
      <c r="T145" s="3" t="s">
        <v>104</v>
      </c>
      <c r="AB145" s="3">
        <v>2020</v>
      </c>
      <c r="AC145" s="3" t="s">
        <v>209</v>
      </c>
      <c r="AD145" s="3" t="str">
        <f>Detalhe_Medalhas_Brasil[[#This Row],[cidade]]&amp;" - "&amp;Detalhe_Medalhas_Brasil[[#This Row],[ano]]</f>
        <v>Tóquio - 2020</v>
      </c>
      <c r="AE145" s="3" t="s">
        <v>80</v>
      </c>
      <c r="AF145" s="3" t="s">
        <v>585</v>
      </c>
      <c r="AG145" s="3" t="s">
        <v>553</v>
      </c>
      <c r="AH145" s="3" t="s">
        <v>609</v>
      </c>
      <c r="AI145" s="3" t="s">
        <v>104</v>
      </c>
      <c r="AL145" s="3" t="s">
        <v>926</v>
      </c>
      <c r="AM145" s="3" t="s">
        <v>230</v>
      </c>
      <c r="AN145" s="3" t="s">
        <v>1224</v>
      </c>
    </row>
    <row r="146" spans="8:40" x14ac:dyDescent="0.25">
      <c r="H146" s="3" t="s">
        <v>230</v>
      </c>
      <c r="I146" s="3" t="s">
        <v>70</v>
      </c>
      <c r="J146" s="3" t="str">
        <f>VLOOKUP(Toquio_2020_Quadro_medalhas[[#This Row],[País]],delegações_Toquio_2020[],3,0)</f>
        <v>San Marino</v>
      </c>
      <c r="K146" s="3" t="s">
        <v>178</v>
      </c>
      <c r="L146" s="3" t="s">
        <v>80</v>
      </c>
      <c r="M146" s="3" t="s">
        <v>78</v>
      </c>
      <c r="N146" s="3">
        <v>1</v>
      </c>
      <c r="P146" s="3" t="s">
        <v>403</v>
      </c>
      <c r="Q146" s="3" t="s">
        <v>249</v>
      </c>
      <c r="R146" s="20" t="s">
        <v>238</v>
      </c>
      <c r="S146" s="3" t="s">
        <v>587</v>
      </c>
      <c r="T146" s="3" t="s">
        <v>104</v>
      </c>
      <c r="AB146" s="3">
        <v>2020</v>
      </c>
      <c r="AC146" s="3" t="s">
        <v>209</v>
      </c>
      <c r="AD146" s="3" t="str">
        <f>Detalhe_Medalhas_Brasil[[#This Row],[cidade]]&amp;" - "&amp;Detalhe_Medalhas_Brasil[[#This Row],[ano]]</f>
        <v>Tóquio - 2020</v>
      </c>
      <c r="AE146" s="3" t="s">
        <v>80</v>
      </c>
      <c r="AF146" s="3" t="s">
        <v>582</v>
      </c>
      <c r="AG146" s="3" t="s">
        <v>303</v>
      </c>
      <c r="AH146" s="3" t="s">
        <v>610</v>
      </c>
      <c r="AI146" s="3" t="s">
        <v>104</v>
      </c>
      <c r="AL146" s="3" t="s">
        <v>927</v>
      </c>
      <c r="AM146" s="3" t="s">
        <v>230</v>
      </c>
      <c r="AN146" s="3" t="s">
        <v>1225</v>
      </c>
    </row>
    <row r="147" spans="8:40" x14ac:dyDescent="0.25">
      <c r="H147" s="3" t="s">
        <v>230</v>
      </c>
      <c r="I147" s="3" t="s">
        <v>71</v>
      </c>
      <c r="J147" s="3" t="str">
        <f>VLOOKUP(Toquio_2020_Quadro_medalhas[[#This Row],[País]],delegações_Toquio_2020[],3,0)</f>
        <v>Finlândia</v>
      </c>
      <c r="K147" s="3" t="s">
        <v>178</v>
      </c>
      <c r="L147" s="3" t="s">
        <v>80</v>
      </c>
      <c r="M147" s="3" t="s">
        <v>78</v>
      </c>
      <c r="N147" s="3">
        <v>1</v>
      </c>
      <c r="P147" s="3" t="s">
        <v>404</v>
      </c>
      <c r="Q147" s="3" t="s">
        <v>249</v>
      </c>
      <c r="R147" s="20" t="s">
        <v>241</v>
      </c>
      <c r="S147" s="3" t="s">
        <v>588</v>
      </c>
      <c r="T147" s="3" t="s">
        <v>78</v>
      </c>
      <c r="AB147" s="3">
        <v>2020</v>
      </c>
      <c r="AC147" s="3" t="s">
        <v>209</v>
      </c>
      <c r="AD147" s="3" t="str">
        <f>Detalhe_Medalhas_Brasil[[#This Row],[cidade]]&amp;" - "&amp;Detalhe_Medalhas_Brasil[[#This Row],[ano]]</f>
        <v>Tóquio - 2020</v>
      </c>
      <c r="AE147" s="3" t="s">
        <v>77</v>
      </c>
      <c r="AF147" s="3" t="s">
        <v>1021</v>
      </c>
      <c r="AG147" s="3" t="s">
        <v>333</v>
      </c>
      <c r="AH147" s="3" t="s">
        <v>611</v>
      </c>
      <c r="AI147" s="3" t="s">
        <v>78</v>
      </c>
      <c r="AL147" s="3" t="s">
        <v>928</v>
      </c>
      <c r="AM147" s="3" t="s">
        <v>230</v>
      </c>
      <c r="AN147" s="3" t="s">
        <v>1226</v>
      </c>
    </row>
    <row r="148" spans="8:40" x14ac:dyDescent="0.25">
      <c r="H148" s="3" t="s">
        <v>230</v>
      </c>
      <c r="I148" s="3" t="s">
        <v>72</v>
      </c>
      <c r="J148" s="3" t="str">
        <f>VLOOKUP(Toquio_2020_Quadro_medalhas[[#This Row],[País]],delegações_Toquio_2020[],3,0)</f>
        <v>Costa do Marfim</v>
      </c>
      <c r="K148" s="3" t="s">
        <v>178</v>
      </c>
      <c r="L148" s="3" t="s">
        <v>80</v>
      </c>
      <c r="M148" s="3" t="s">
        <v>78</v>
      </c>
      <c r="N148" s="3">
        <v>1</v>
      </c>
      <c r="P148" s="3" t="s">
        <v>405</v>
      </c>
      <c r="Q148" s="3" t="s">
        <v>249</v>
      </c>
      <c r="R148" s="20" t="s">
        <v>634</v>
      </c>
      <c r="S148" s="3" t="s">
        <v>1006</v>
      </c>
      <c r="T148" s="3" t="s">
        <v>104</v>
      </c>
      <c r="AB148" s="3">
        <v>2020</v>
      </c>
      <c r="AC148" s="3" t="s">
        <v>209</v>
      </c>
      <c r="AD148" s="3" t="str">
        <f>Detalhe_Medalhas_Brasil[[#This Row],[cidade]]&amp;" - "&amp;Detalhe_Medalhas_Brasil[[#This Row],[ano]]</f>
        <v>Tóquio - 2020</v>
      </c>
      <c r="AE148" s="3" t="s">
        <v>79</v>
      </c>
      <c r="AF148" s="3" t="s">
        <v>581</v>
      </c>
      <c r="AG148" s="3" t="s">
        <v>287</v>
      </c>
      <c r="AH148" s="3" t="s">
        <v>612</v>
      </c>
      <c r="AI148" s="3" t="s">
        <v>104</v>
      </c>
      <c r="AL148" s="3" t="s">
        <v>110</v>
      </c>
      <c r="AM148" s="3" t="s">
        <v>230</v>
      </c>
      <c r="AN148" s="3" t="s">
        <v>1227</v>
      </c>
    </row>
    <row r="149" spans="8:40" x14ac:dyDescent="0.25">
      <c r="H149" s="3" t="s">
        <v>230</v>
      </c>
      <c r="I149" s="3" t="s">
        <v>1</v>
      </c>
      <c r="J149" s="3" t="s">
        <v>1</v>
      </c>
      <c r="K149" s="3" t="s">
        <v>111</v>
      </c>
      <c r="L149" s="3" t="s">
        <v>77</v>
      </c>
      <c r="M149" s="3" t="s">
        <v>103</v>
      </c>
      <c r="N149" s="3">
        <v>3</v>
      </c>
      <c r="P149" s="3" t="s">
        <v>406</v>
      </c>
      <c r="Q149" s="3" t="s">
        <v>249</v>
      </c>
      <c r="R149" s="20" t="s">
        <v>242</v>
      </c>
      <c r="S149" s="3" t="s">
        <v>592</v>
      </c>
      <c r="T149" s="3" t="s">
        <v>104</v>
      </c>
      <c r="AB149" s="3">
        <v>2020</v>
      </c>
      <c r="AC149" s="3" t="s">
        <v>209</v>
      </c>
      <c r="AD149" s="3" t="str">
        <f>Detalhe_Medalhas_Brasil[[#This Row],[cidade]]&amp;" - "&amp;Detalhe_Medalhas_Brasil[[#This Row],[ano]]</f>
        <v>Tóquio - 2020</v>
      </c>
      <c r="AE149" s="3" t="s">
        <v>77</v>
      </c>
      <c r="AF149" s="3" t="s">
        <v>1031</v>
      </c>
      <c r="AG149" s="3" t="s">
        <v>492</v>
      </c>
      <c r="AH149" s="3" t="s">
        <v>613</v>
      </c>
      <c r="AI149" s="3" t="s">
        <v>104</v>
      </c>
      <c r="AL149" s="3" t="s">
        <v>929</v>
      </c>
      <c r="AM149" s="3" t="s">
        <v>230</v>
      </c>
      <c r="AN149" s="3" t="s">
        <v>929</v>
      </c>
    </row>
    <row r="150" spans="8:40" x14ac:dyDescent="0.25">
      <c r="H150" s="3" t="s">
        <v>230</v>
      </c>
      <c r="I150" s="3" t="s">
        <v>5</v>
      </c>
      <c r="J150" s="3" t="str">
        <f>VLOOKUP(Toquio_2020_Quadro_medalhas[[#This Row],[País]],delegações_Toquio_2020[],3,0)</f>
        <v>Grã Bretanha</v>
      </c>
      <c r="K150" s="3" t="s">
        <v>178</v>
      </c>
      <c r="L150" s="3" t="s">
        <v>77</v>
      </c>
      <c r="M150" s="3" t="s">
        <v>103</v>
      </c>
      <c r="N150" s="3">
        <v>2</v>
      </c>
      <c r="P150" s="3" t="s">
        <v>407</v>
      </c>
      <c r="Q150" s="3" t="s">
        <v>249</v>
      </c>
      <c r="R150" s="20" t="s">
        <v>233</v>
      </c>
      <c r="S150" s="3" t="s">
        <v>582</v>
      </c>
      <c r="T150" s="3" t="s">
        <v>104</v>
      </c>
      <c r="AB150" s="3">
        <v>2020</v>
      </c>
      <c r="AC150" s="3" t="s">
        <v>209</v>
      </c>
      <c r="AD150" s="3" t="str">
        <f>Detalhe_Medalhas_Brasil[[#This Row],[cidade]]&amp;" - "&amp;Detalhe_Medalhas_Brasil[[#This Row],[ano]]</f>
        <v>Tóquio - 2020</v>
      </c>
      <c r="AE150" s="3" t="s">
        <v>77</v>
      </c>
      <c r="AF150" s="3" t="s">
        <v>585</v>
      </c>
      <c r="AG150" s="3" t="s">
        <v>541</v>
      </c>
      <c r="AH150" s="3" t="s">
        <v>614</v>
      </c>
      <c r="AI150" s="3" t="s">
        <v>104</v>
      </c>
      <c r="AL150" s="3" t="s">
        <v>33</v>
      </c>
      <c r="AM150" s="3" t="s">
        <v>230</v>
      </c>
      <c r="AN150" s="3" t="s">
        <v>1228</v>
      </c>
    </row>
    <row r="151" spans="8:40" x14ac:dyDescent="0.25">
      <c r="H151" s="3" t="s">
        <v>230</v>
      </c>
      <c r="I151" s="3" t="s">
        <v>4</v>
      </c>
      <c r="J151" s="3" t="str">
        <f>VLOOKUP(Toquio_2020_Quadro_medalhas[[#This Row],[País]],delegações_Toquio_2020[],3,0)</f>
        <v>ROC</v>
      </c>
      <c r="K151" s="3" t="s">
        <v>178</v>
      </c>
      <c r="L151" s="3" t="s">
        <v>77</v>
      </c>
      <c r="M151" s="3" t="s">
        <v>103</v>
      </c>
      <c r="N151" s="3">
        <v>1</v>
      </c>
      <c r="P151" s="3" t="s">
        <v>408</v>
      </c>
      <c r="Q151" s="3" t="s">
        <v>249</v>
      </c>
      <c r="R151" s="20" t="s">
        <v>640</v>
      </c>
      <c r="S151" s="3" t="s">
        <v>581</v>
      </c>
      <c r="T151" s="3" t="s">
        <v>104</v>
      </c>
      <c r="AB151" s="3">
        <v>2020</v>
      </c>
      <c r="AC151" s="3" t="s">
        <v>209</v>
      </c>
      <c r="AD151" s="3" t="str">
        <f>Detalhe_Medalhas_Brasil[[#This Row],[cidade]]&amp;" - "&amp;Detalhe_Medalhas_Brasil[[#This Row],[ano]]</f>
        <v>Tóquio - 2020</v>
      </c>
      <c r="AE151" s="3" t="s">
        <v>77</v>
      </c>
      <c r="AF151" s="3" t="s">
        <v>587</v>
      </c>
      <c r="AG151" s="3" t="s">
        <v>1029</v>
      </c>
      <c r="AH151" s="3" t="s">
        <v>615</v>
      </c>
      <c r="AI151" s="3" t="s">
        <v>104</v>
      </c>
      <c r="AL151" s="3" t="s">
        <v>21</v>
      </c>
      <c r="AM151" s="3" t="s">
        <v>230</v>
      </c>
      <c r="AN151" s="3" t="s">
        <v>1229</v>
      </c>
    </row>
    <row r="152" spans="8:40" x14ac:dyDescent="0.25">
      <c r="H152" s="3" t="s">
        <v>230</v>
      </c>
      <c r="I152" s="3" t="s">
        <v>2</v>
      </c>
      <c r="J152" s="3" t="str">
        <f>VLOOKUP(Toquio_2020_Quadro_medalhas[[#This Row],[País]],delegações_Toquio_2020[],3,0)</f>
        <v>Japão</v>
      </c>
      <c r="K152" s="3" t="s">
        <v>178</v>
      </c>
      <c r="L152" s="3" t="s">
        <v>77</v>
      </c>
      <c r="M152" s="3" t="s">
        <v>103</v>
      </c>
      <c r="N152" s="3">
        <v>1</v>
      </c>
      <c r="P152" s="3" t="s">
        <v>409</v>
      </c>
      <c r="Q152" s="3" t="s">
        <v>249</v>
      </c>
      <c r="R152" s="20" t="s">
        <v>246</v>
      </c>
      <c r="S152" s="3" t="s">
        <v>590</v>
      </c>
      <c r="T152" s="3" t="s">
        <v>104</v>
      </c>
      <c r="AB152" s="3">
        <v>2020</v>
      </c>
      <c r="AC152" s="3" t="s">
        <v>209</v>
      </c>
      <c r="AD152" s="3" t="str">
        <f>Detalhe_Medalhas_Brasil[[#This Row],[cidade]]&amp;" - "&amp;Detalhe_Medalhas_Brasil[[#This Row],[ano]]</f>
        <v>Tóquio - 2020</v>
      </c>
      <c r="AE152" s="3" t="s">
        <v>79</v>
      </c>
      <c r="AF152" s="3" t="s">
        <v>590</v>
      </c>
      <c r="AG152" s="3" t="s">
        <v>1029</v>
      </c>
      <c r="AH152" s="3" t="s">
        <v>616</v>
      </c>
      <c r="AI152" s="3" t="s">
        <v>78</v>
      </c>
      <c r="AL152" s="3" t="s">
        <v>58</v>
      </c>
      <c r="AM152" s="3" t="s">
        <v>230</v>
      </c>
      <c r="AN152" s="3" t="s">
        <v>58</v>
      </c>
    </row>
    <row r="153" spans="8:40" x14ac:dyDescent="0.25">
      <c r="H153" s="3" t="s">
        <v>230</v>
      </c>
      <c r="I153" s="3" t="s">
        <v>14</v>
      </c>
      <c r="J153" s="3" t="str">
        <f>VLOOKUP(Toquio_2020_Quadro_medalhas[[#This Row],[País]],delegações_Toquio_2020[],3,0)</f>
        <v>França</v>
      </c>
      <c r="K153" s="3" t="s">
        <v>178</v>
      </c>
      <c r="L153" s="3" t="s">
        <v>77</v>
      </c>
      <c r="M153" s="3" t="s">
        <v>103</v>
      </c>
      <c r="N153" s="3">
        <v>1</v>
      </c>
      <c r="P153" s="3" t="s">
        <v>410</v>
      </c>
      <c r="Q153" s="3" t="s">
        <v>249</v>
      </c>
      <c r="R153" s="20" t="s">
        <v>643</v>
      </c>
      <c r="S153" s="3" t="s">
        <v>1013</v>
      </c>
      <c r="T153" s="3" t="s">
        <v>104</v>
      </c>
      <c r="AB153" s="3">
        <v>2020</v>
      </c>
      <c r="AC153" s="3" t="s">
        <v>209</v>
      </c>
      <c r="AD153" s="3" t="str">
        <f>Detalhe_Medalhas_Brasil[[#This Row],[cidade]]&amp;" - "&amp;Detalhe_Medalhas_Brasil[[#This Row],[ano]]</f>
        <v>Tóquio - 2020</v>
      </c>
      <c r="AE153" s="3" t="s">
        <v>79</v>
      </c>
      <c r="AF153" s="3" t="s">
        <v>585</v>
      </c>
      <c r="AG153" s="3" t="s">
        <v>379</v>
      </c>
      <c r="AH153" s="3" t="s">
        <v>617</v>
      </c>
      <c r="AI153" s="3" t="s">
        <v>78</v>
      </c>
      <c r="AL153" s="3" t="s">
        <v>46</v>
      </c>
      <c r="AM153" s="3" t="s">
        <v>230</v>
      </c>
      <c r="AN153" s="3" t="s">
        <v>1230</v>
      </c>
    </row>
    <row r="154" spans="8:40" x14ac:dyDescent="0.25">
      <c r="H154" s="3" t="s">
        <v>230</v>
      </c>
      <c r="I154" s="3" t="s">
        <v>15</v>
      </c>
      <c r="J154" s="3" t="str">
        <f>VLOOKUP(Toquio_2020_Quadro_medalhas[[#This Row],[País]],delegações_Toquio_2020[],3,0)</f>
        <v>Itália</v>
      </c>
      <c r="K154" s="3" t="s">
        <v>178</v>
      </c>
      <c r="L154" s="3" t="s">
        <v>77</v>
      </c>
      <c r="M154" s="3" t="s">
        <v>103</v>
      </c>
      <c r="N154" s="3">
        <v>1</v>
      </c>
      <c r="P154" s="3" t="s">
        <v>411</v>
      </c>
      <c r="Q154" s="3" t="s">
        <v>249</v>
      </c>
      <c r="R154" s="20" t="s">
        <v>238</v>
      </c>
      <c r="S154" s="3" t="s">
        <v>587</v>
      </c>
      <c r="T154" s="3" t="s">
        <v>78</v>
      </c>
      <c r="AL154" s="3" t="s">
        <v>88</v>
      </c>
      <c r="AM154" s="3" t="s">
        <v>230</v>
      </c>
      <c r="AN154" s="3" t="s">
        <v>1231</v>
      </c>
    </row>
    <row r="155" spans="8:40" x14ac:dyDescent="0.25">
      <c r="H155" s="3" t="s">
        <v>230</v>
      </c>
      <c r="I155" s="3" t="s">
        <v>16</v>
      </c>
      <c r="J155" s="3" t="str">
        <f>VLOOKUP(Toquio_2020_Quadro_medalhas[[#This Row],[País]],delegações_Toquio_2020[],3,0)</f>
        <v>República da Coreia</v>
      </c>
      <c r="K155" s="3" t="s">
        <v>178</v>
      </c>
      <c r="L155" s="3" t="s">
        <v>77</v>
      </c>
      <c r="M155" s="3" t="s">
        <v>103</v>
      </c>
      <c r="N155" s="3">
        <v>1</v>
      </c>
      <c r="P155" s="3" t="s">
        <v>412</v>
      </c>
      <c r="Q155" s="3" t="s">
        <v>249</v>
      </c>
      <c r="R155" s="20" t="s">
        <v>238</v>
      </c>
      <c r="S155" s="3" t="s">
        <v>587</v>
      </c>
      <c r="T155" s="3" t="s">
        <v>78</v>
      </c>
      <c r="AL155" s="3" t="s">
        <v>930</v>
      </c>
      <c r="AM155" s="3" t="s">
        <v>230</v>
      </c>
      <c r="AN155" s="3" t="s">
        <v>1232</v>
      </c>
    </row>
    <row r="156" spans="8:40" x14ac:dyDescent="0.25">
      <c r="H156" s="3" t="s">
        <v>230</v>
      </c>
      <c r="I156" s="3" t="s">
        <v>21</v>
      </c>
      <c r="J156" s="3" t="str">
        <f>VLOOKUP(Toquio_2020_Quadro_medalhas[[#This Row],[País]],delegações_Toquio_2020[],3,0)</f>
        <v>Polônia</v>
      </c>
      <c r="K156" s="3" t="s">
        <v>178</v>
      </c>
      <c r="L156" s="3" t="s">
        <v>77</v>
      </c>
      <c r="M156" s="3" t="s">
        <v>103</v>
      </c>
      <c r="N156" s="3">
        <v>1</v>
      </c>
      <c r="P156" s="3" t="s">
        <v>413</v>
      </c>
      <c r="Q156" s="3" t="s">
        <v>249</v>
      </c>
      <c r="R156" s="20" t="s">
        <v>244</v>
      </c>
      <c r="S156" s="3" t="s">
        <v>589</v>
      </c>
      <c r="T156" s="3" t="s">
        <v>78</v>
      </c>
      <c r="AL156" s="3" t="s">
        <v>16</v>
      </c>
      <c r="AM156" s="3" t="s">
        <v>230</v>
      </c>
      <c r="AN156" s="3" t="s">
        <v>1233</v>
      </c>
    </row>
    <row r="157" spans="8:40" x14ac:dyDescent="0.25">
      <c r="H157" s="3" t="s">
        <v>230</v>
      </c>
      <c r="I157" s="3" t="s">
        <v>22</v>
      </c>
      <c r="J157" s="3" t="str">
        <f>VLOOKUP(Toquio_2020_Quadro_medalhas[[#This Row],[País]],delegações_Toquio_2020[],3,0)</f>
        <v>Espanha</v>
      </c>
      <c r="K157" s="3" t="s">
        <v>178</v>
      </c>
      <c r="L157" s="3" t="s">
        <v>77</v>
      </c>
      <c r="M157" s="3" t="s">
        <v>103</v>
      </c>
      <c r="N157" s="3">
        <v>1</v>
      </c>
      <c r="P157" s="3" t="s">
        <v>414</v>
      </c>
      <c r="Q157" s="3" t="s">
        <v>249</v>
      </c>
      <c r="R157" s="20" t="s">
        <v>233</v>
      </c>
      <c r="S157" s="3" t="s">
        <v>582</v>
      </c>
      <c r="T157" s="3" t="s">
        <v>104</v>
      </c>
      <c r="AL157" s="3" t="s">
        <v>202</v>
      </c>
      <c r="AM157" s="3" t="s">
        <v>230</v>
      </c>
      <c r="AN157" s="3" t="s">
        <v>1234</v>
      </c>
    </row>
    <row r="158" spans="8:40" x14ac:dyDescent="0.25">
      <c r="H158" s="3" t="s">
        <v>230</v>
      </c>
      <c r="I158" s="3" t="s">
        <v>1</v>
      </c>
      <c r="J158" s="3" t="s">
        <v>1</v>
      </c>
      <c r="K158" s="3" t="s">
        <v>111</v>
      </c>
      <c r="L158" s="3" t="s">
        <v>79</v>
      </c>
      <c r="M158" s="3" t="s">
        <v>103</v>
      </c>
      <c r="N158" s="3">
        <v>3</v>
      </c>
      <c r="P158" s="3" t="s">
        <v>415</v>
      </c>
      <c r="Q158" s="3" t="s">
        <v>249</v>
      </c>
      <c r="R158" s="20" t="s">
        <v>639</v>
      </c>
      <c r="S158" s="3" t="s">
        <v>1022</v>
      </c>
      <c r="T158" s="3" t="s">
        <v>78</v>
      </c>
      <c r="AL158" s="3" t="s">
        <v>4</v>
      </c>
      <c r="AM158" s="3" t="s">
        <v>230</v>
      </c>
      <c r="AN158" s="3" t="s">
        <v>4</v>
      </c>
    </row>
    <row r="159" spans="8:40" x14ac:dyDescent="0.25">
      <c r="H159" s="3" t="s">
        <v>230</v>
      </c>
      <c r="I159" s="3" t="s">
        <v>5</v>
      </c>
      <c r="J159" s="3" t="str">
        <f>VLOOKUP(Toquio_2020_Quadro_medalhas[[#This Row],[País]],delegações_Toquio_2020[],3,0)</f>
        <v>Grã Bretanha</v>
      </c>
      <c r="K159" s="3" t="s">
        <v>178</v>
      </c>
      <c r="L159" s="3" t="s">
        <v>79</v>
      </c>
      <c r="M159" s="3" t="s">
        <v>103</v>
      </c>
      <c r="N159" s="3">
        <v>1</v>
      </c>
      <c r="P159" s="3" t="s">
        <v>416</v>
      </c>
      <c r="Q159" s="3" t="s">
        <v>249</v>
      </c>
      <c r="R159" s="20" t="s">
        <v>643</v>
      </c>
      <c r="S159" s="3" t="s">
        <v>1013</v>
      </c>
      <c r="T159" s="3" t="s">
        <v>78</v>
      </c>
      <c r="AL159" s="3" t="s">
        <v>32</v>
      </c>
      <c r="AM159" s="3" t="s">
        <v>230</v>
      </c>
      <c r="AN159" s="3" t="s">
        <v>1235</v>
      </c>
    </row>
    <row r="160" spans="8:40" x14ac:dyDescent="0.25">
      <c r="H160" s="3" t="s">
        <v>230</v>
      </c>
      <c r="I160" s="3" t="s">
        <v>4</v>
      </c>
      <c r="J160" s="3" t="str">
        <f>VLOOKUP(Toquio_2020_Quadro_medalhas[[#This Row],[País]],delegações_Toquio_2020[],3,0)</f>
        <v>ROC</v>
      </c>
      <c r="K160" s="3" t="s">
        <v>178</v>
      </c>
      <c r="L160" s="3" t="s">
        <v>79</v>
      </c>
      <c r="M160" s="3" t="s">
        <v>103</v>
      </c>
      <c r="N160" s="3">
        <v>2</v>
      </c>
      <c r="P160" s="3" t="s">
        <v>417</v>
      </c>
      <c r="Q160" s="3" t="s">
        <v>249</v>
      </c>
      <c r="R160" s="20" t="s">
        <v>242</v>
      </c>
      <c r="S160" s="3" t="s">
        <v>592</v>
      </c>
      <c r="T160" s="3" t="s">
        <v>78</v>
      </c>
      <c r="AL160" s="3" t="s">
        <v>931</v>
      </c>
      <c r="AM160" s="3" t="s">
        <v>230</v>
      </c>
      <c r="AN160" s="3" t="s">
        <v>1236</v>
      </c>
    </row>
    <row r="161" spans="8:40" x14ac:dyDescent="0.25">
      <c r="H161" s="3" t="s">
        <v>230</v>
      </c>
      <c r="I161" s="3" t="s">
        <v>2</v>
      </c>
      <c r="J161" s="3" t="str">
        <f>VLOOKUP(Toquio_2020_Quadro_medalhas[[#This Row],[País]],delegações_Toquio_2020[],3,0)</f>
        <v>Japão</v>
      </c>
      <c r="K161" s="3" t="s">
        <v>178</v>
      </c>
      <c r="L161" s="3" t="s">
        <v>79</v>
      </c>
      <c r="M161" s="3" t="s">
        <v>103</v>
      </c>
      <c r="N161" s="3">
        <v>1</v>
      </c>
      <c r="P161" s="3" t="s">
        <v>418</v>
      </c>
      <c r="Q161" s="3" t="s">
        <v>249</v>
      </c>
      <c r="R161" s="20" t="s">
        <v>634</v>
      </c>
      <c r="S161" s="3" t="s">
        <v>1006</v>
      </c>
      <c r="T161" s="3" t="s">
        <v>104</v>
      </c>
      <c r="AL161" s="3" t="s">
        <v>932</v>
      </c>
      <c r="AM161" s="3" t="s">
        <v>230</v>
      </c>
      <c r="AN161" s="3" t="s">
        <v>1237</v>
      </c>
    </row>
    <row r="162" spans="8:40" x14ac:dyDescent="0.25">
      <c r="H162" s="3" t="s">
        <v>230</v>
      </c>
      <c r="I162" s="3" t="s">
        <v>0</v>
      </c>
      <c r="J162" s="3" t="str">
        <f>VLOOKUP(Toquio_2020_Quadro_medalhas[[#This Row],[País]],delegações_Toquio_2020[],3,0)</f>
        <v>Estados Unidos da América</v>
      </c>
      <c r="K162" s="3" t="s">
        <v>109</v>
      </c>
      <c r="L162" s="3" t="s">
        <v>79</v>
      </c>
      <c r="M162" s="3" t="s">
        <v>103</v>
      </c>
      <c r="N162" s="3">
        <v>2</v>
      </c>
      <c r="P162" s="3" t="s">
        <v>419</v>
      </c>
      <c r="Q162" s="3" t="s">
        <v>249</v>
      </c>
      <c r="R162" s="20" t="s">
        <v>244</v>
      </c>
      <c r="S162" s="3" t="s">
        <v>589</v>
      </c>
      <c r="T162" s="3" t="s">
        <v>104</v>
      </c>
      <c r="AL162" s="3" t="s">
        <v>933</v>
      </c>
      <c r="AM162" s="3" t="s">
        <v>230</v>
      </c>
      <c r="AN162" s="3" t="s">
        <v>1238</v>
      </c>
    </row>
    <row r="163" spans="8:40" x14ac:dyDescent="0.25">
      <c r="H163" s="3" t="s">
        <v>230</v>
      </c>
      <c r="I163" s="3" t="s">
        <v>8</v>
      </c>
      <c r="J163" s="3" t="str">
        <f>VLOOKUP(Toquio_2020_Quadro_medalhas[[#This Row],[País]],delegações_Toquio_2020[],3,0)</f>
        <v>Países Baixos</v>
      </c>
      <c r="K163" s="3" t="s">
        <v>178</v>
      </c>
      <c r="L163" s="3" t="s">
        <v>79</v>
      </c>
      <c r="M163" s="3" t="s">
        <v>103</v>
      </c>
      <c r="N163" s="3">
        <v>1</v>
      </c>
      <c r="P163" s="3" t="s">
        <v>420</v>
      </c>
      <c r="Q163" s="3" t="s">
        <v>249</v>
      </c>
      <c r="R163" s="20" t="s">
        <v>246</v>
      </c>
      <c r="S163" s="3" t="s">
        <v>590</v>
      </c>
      <c r="T163" s="3" t="s">
        <v>104</v>
      </c>
      <c r="AL163" s="3" t="s">
        <v>934</v>
      </c>
      <c r="AM163" s="3" t="s">
        <v>230</v>
      </c>
      <c r="AN163" s="3" t="s">
        <v>934</v>
      </c>
    </row>
    <row r="164" spans="8:40" x14ac:dyDescent="0.25">
      <c r="H164" s="3" t="s">
        <v>230</v>
      </c>
      <c r="I164" s="3" t="s">
        <v>177</v>
      </c>
      <c r="J164" s="3" t="str">
        <f>VLOOKUP(Toquio_2020_Quadro_medalhas[[#This Row],[País]],delegações_Toquio_2020[],3,0)</f>
        <v>República Dominicana</v>
      </c>
      <c r="K164" s="3" t="s">
        <v>178</v>
      </c>
      <c r="L164" s="3" t="s">
        <v>79</v>
      </c>
      <c r="M164" s="3" t="s">
        <v>103</v>
      </c>
      <c r="N164" s="3">
        <v>1</v>
      </c>
      <c r="P164" s="3" t="s">
        <v>421</v>
      </c>
      <c r="Q164" s="3" t="s">
        <v>249</v>
      </c>
      <c r="R164" s="20" t="s">
        <v>640</v>
      </c>
      <c r="S164" s="3" t="s">
        <v>581</v>
      </c>
      <c r="T164" s="3" t="s">
        <v>78</v>
      </c>
      <c r="AL164" s="3" t="s">
        <v>70</v>
      </c>
      <c r="AM164" s="3" t="s">
        <v>230</v>
      </c>
      <c r="AN164" s="3" t="s">
        <v>70</v>
      </c>
    </row>
    <row r="165" spans="8:40" x14ac:dyDescent="0.25">
      <c r="H165" s="3" t="s">
        <v>230</v>
      </c>
      <c r="I165" s="3" t="s">
        <v>70</v>
      </c>
      <c r="J165" s="3" t="str">
        <f>VLOOKUP(Toquio_2020_Quadro_medalhas[[#This Row],[País]],delegações_Toquio_2020[],3,0)</f>
        <v>San Marino</v>
      </c>
      <c r="K165" s="3" t="s">
        <v>178</v>
      </c>
      <c r="L165" s="3" t="s">
        <v>79</v>
      </c>
      <c r="M165" s="3" t="s">
        <v>103</v>
      </c>
      <c r="N165" s="3">
        <v>1</v>
      </c>
      <c r="P165" s="3" t="s">
        <v>422</v>
      </c>
      <c r="Q165" s="3" t="s">
        <v>249</v>
      </c>
      <c r="R165" s="20" t="s">
        <v>639</v>
      </c>
      <c r="S165" s="3" t="s">
        <v>1022</v>
      </c>
      <c r="T165" s="3" t="s">
        <v>78</v>
      </c>
      <c r="AL165" s="3" t="s">
        <v>935</v>
      </c>
      <c r="AM165" s="3" t="s">
        <v>230</v>
      </c>
      <c r="AN165" s="3" t="s">
        <v>1239</v>
      </c>
    </row>
    <row r="166" spans="8:40" x14ac:dyDescent="0.25">
      <c r="H166" s="3" t="s">
        <v>230</v>
      </c>
      <c r="I166" s="3" t="s">
        <v>4</v>
      </c>
      <c r="J166" s="3" t="str">
        <f>VLOOKUP(Toquio_2020_Quadro_medalhas[[#This Row],[País]],delegações_Toquio_2020[],3,0)</f>
        <v>ROC</v>
      </c>
      <c r="K166" s="3" t="s">
        <v>178</v>
      </c>
      <c r="L166" s="3" t="s">
        <v>80</v>
      </c>
      <c r="M166" s="3" t="s">
        <v>103</v>
      </c>
      <c r="N166" s="3">
        <v>1</v>
      </c>
      <c r="P166" s="3" t="s">
        <v>423</v>
      </c>
      <c r="Q166" s="3" t="s">
        <v>249</v>
      </c>
      <c r="R166" s="20" t="s">
        <v>233</v>
      </c>
      <c r="S166" s="3" t="s">
        <v>582</v>
      </c>
      <c r="T166" s="3" t="s">
        <v>78</v>
      </c>
      <c r="AL166" s="3" t="s">
        <v>95</v>
      </c>
      <c r="AM166" s="3" t="s">
        <v>230</v>
      </c>
      <c r="AN166" s="3" t="s">
        <v>1240</v>
      </c>
    </row>
    <row r="167" spans="8:40" x14ac:dyDescent="0.25">
      <c r="H167" s="3" t="s">
        <v>230</v>
      </c>
      <c r="I167" s="3" t="s">
        <v>2</v>
      </c>
      <c r="J167" s="3" t="str">
        <f>VLOOKUP(Toquio_2020_Quadro_medalhas[[#This Row],[País]],delegações_Toquio_2020[],3,0)</f>
        <v>Japão</v>
      </c>
      <c r="K167" s="3" t="s">
        <v>178</v>
      </c>
      <c r="L167" s="3" t="s">
        <v>80</v>
      </c>
      <c r="M167" s="3" t="s">
        <v>103</v>
      </c>
      <c r="N167" s="3">
        <v>1</v>
      </c>
      <c r="P167" s="3" t="s">
        <v>424</v>
      </c>
      <c r="Q167" s="3" t="s">
        <v>249</v>
      </c>
      <c r="R167" s="20" t="s">
        <v>238</v>
      </c>
      <c r="S167" s="3" t="s">
        <v>587</v>
      </c>
      <c r="T167" s="3" t="s">
        <v>78</v>
      </c>
      <c r="AL167" s="3" t="s">
        <v>936</v>
      </c>
      <c r="AM167" s="3" t="s">
        <v>230</v>
      </c>
      <c r="AN167" s="3" t="s">
        <v>936</v>
      </c>
    </row>
    <row r="168" spans="8:40" x14ac:dyDescent="0.25">
      <c r="H168" s="3" t="s">
        <v>230</v>
      </c>
      <c r="I168" s="3" t="s">
        <v>14</v>
      </c>
      <c r="J168" s="3" t="str">
        <f>VLOOKUP(Toquio_2020_Quadro_medalhas[[#This Row],[País]],delegações_Toquio_2020[],3,0)</f>
        <v>França</v>
      </c>
      <c r="K168" s="3" t="s">
        <v>178</v>
      </c>
      <c r="L168" s="3" t="s">
        <v>80</v>
      </c>
      <c r="M168" s="3" t="s">
        <v>103</v>
      </c>
      <c r="N168" s="3">
        <v>1</v>
      </c>
      <c r="P168" s="3" t="s">
        <v>425</v>
      </c>
      <c r="Q168" s="3" t="s">
        <v>249</v>
      </c>
      <c r="R168" s="20" t="s">
        <v>244</v>
      </c>
      <c r="S168" s="3" t="s">
        <v>589</v>
      </c>
      <c r="T168" s="3" t="s">
        <v>104</v>
      </c>
      <c r="AL168" s="3" t="s">
        <v>18</v>
      </c>
      <c r="AM168" s="3" t="s">
        <v>230</v>
      </c>
      <c r="AN168" s="3" t="s">
        <v>1241</v>
      </c>
    </row>
    <row r="169" spans="8:40" x14ac:dyDescent="0.25">
      <c r="H169" s="3" t="s">
        <v>230</v>
      </c>
      <c r="I169" s="3" t="s">
        <v>0</v>
      </c>
      <c r="J169" s="3" t="str">
        <f>VLOOKUP(Toquio_2020_Quadro_medalhas[[#This Row],[País]],delegações_Toquio_2020[],3,0)</f>
        <v>Estados Unidos da América</v>
      </c>
      <c r="K169" s="3" t="s">
        <v>109</v>
      </c>
      <c r="L169" s="3" t="s">
        <v>80</v>
      </c>
      <c r="M169" s="3" t="s">
        <v>103</v>
      </c>
      <c r="N169" s="3">
        <v>2</v>
      </c>
      <c r="P169" s="3" t="s">
        <v>426</v>
      </c>
      <c r="Q169" s="3" t="s">
        <v>249</v>
      </c>
      <c r="R169" s="20" t="s">
        <v>642</v>
      </c>
      <c r="S169" s="3" t="s">
        <v>1012</v>
      </c>
      <c r="T169" s="3" t="s">
        <v>78</v>
      </c>
      <c r="AL169" s="3" t="s">
        <v>937</v>
      </c>
      <c r="AM169" s="3" t="s">
        <v>230</v>
      </c>
      <c r="AN169" s="3" t="s">
        <v>937</v>
      </c>
    </row>
    <row r="170" spans="8:40" x14ac:dyDescent="0.25">
      <c r="H170" s="3" t="s">
        <v>230</v>
      </c>
      <c r="I170" s="3" t="s">
        <v>3</v>
      </c>
      <c r="J170" s="3" t="str">
        <f>VLOOKUP(Toquio_2020_Quadro_medalhas[[#This Row],[País]],delegações_Toquio_2020[],3,0)</f>
        <v>Austrália</v>
      </c>
      <c r="K170" s="3" t="s">
        <v>178</v>
      </c>
      <c r="L170" s="3" t="s">
        <v>80</v>
      </c>
      <c r="M170" s="3" t="s">
        <v>103</v>
      </c>
      <c r="N170" s="3">
        <v>2</v>
      </c>
      <c r="P170" s="3" t="s">
        <v>427</v>
      </c>
      <c r="Q170" s="3" t="s">
        <v>249</v>
      </c>
      <c r="R170" s="20" t="s">
        <v>630</v>
      </c>
      <c r="S170" s="3" t="s">
        <v>1003</v>
      </c>
      <c r="T170" s="3" t="s">
        <v>78</v>
      </c>
      <c r="AL170" s="3" t="s">
        <v>938</v>
      </c>
      <c r="AM170" s="3" t="s">
        <v>230</v>
      </c>
      <c r="AN170" s="3" t="s">
        <v>1242</v>
      </c>
    </row>
    <row r="171" spans="8:40" x14ac:dyDescent="0.25">
      <c r="H171" s="3" t="s">
        <v>230</v>
      </c>
      <c r="I171" s="3" t="s">
        <v>9</v>
      </c>
      <c r="J171" s="3" t="str">
        <f>VLOOKUP(Toquio_2020_Quadro_medalhas[[#This Row],[País]],delegações_Toquio_2020[],3,0)</f>
        <v>Alemanha</v>
      </c>
      <c r="K171" s="3" t="s">
        <v>178</v>
      </c>
      <c r="L171" s="3" t="s">
        <v>80</v>
      </c>
      <c r="M171" s="3" t="s">
        <v>103</v>
      </c>
      <c r="N171" s="3">
        <v>2</v>
      </c>
      <c r="P171" s="3" t="s">
        <v>428</v>
      </c>
      <c r="Q171" s="3" t="s">
        <v>249</v>
      </c>
      <c r="R171" s="20" t="s">
        <v>646</v>
      </c>
      <c r="S171" s="3" t="s">
        <v>1016</v>
      </c>
      <c r="T171" s="3" t="s">
        <v>78</v>
      </c>
      <c r="AL171" s="3" t="s">
        <v>829</v>
      </c>
      <c r="AM171" s="3" t="s">
        <v>230</v>
      </c>
      <c r="AN171" s="3" t="s">
        <v>1243</v>
      </c>
    </row>
    <row r="172" spans="8:40" x14ac:dyDescent="0.25">
      <c r="H172" s="3" t="s">
        <v>230</v>
      </c>
      <c r="I172" s="3" t="s">
        <v>24</v>
      </c>
      <c r="J172" s="3" t="str">
        <f>VLOOKUP(Toquio_2020_Quadro_medalhas[[#This Row],[País]],delegações_Toquio_2020[],3,0)</f>
        <v>Taipei Chinês</v>
      </c>
      <c r="K172" s="3" t="s">
        <v>178</v>
      </c>
      <c r="L172" s="3" t="s">
        <v>80</v>
      </c>
      <c r="M172" s="3" t="s">
        <v>103</v>
      </c>
      <c r="N172" s="3">
        <v>1</v>
      </c>
      <c r="P172" s="3" t="s">
        <v>429</v>
      </c>
      <c r="Q172" s="3" t="s">
        <v>249</v>
      </c>
      <c r="R172" s="20" t="s">
        <v>238</v>
      </c>
      <c r="S172" s="3" t="s">
        <v>587</v>
      </c>
      <c r="T172" s="3" t="s">
        <v>104</v>
      </c>
      <c r="AL172" s="3" t="s">
        <v>44</v>
      </c>
      <c r="AM172" s="3" t="s">
        <v>230</v>
      </c>
      <c r="AN172" s="3" t="s">
        <v>1244</v>
      </c>
    </row>
    <row r="173" spans="8:40" x14ac:dyDescent="0.25">
      <c r="H173" s="3" t="s">
        <v>230</v>
      </c>
      <c r="I173" s="3" t="s">
        <v>36</v>
      </c>
      <c r="J173" s="3" t="str">
        <f>VLOOKUP(Toquio_2020_Quadro_medalhas[[#This Row],[País]],delegações_Toquio_2020[],3,0)</f>
        <v>Israel</v>
      </c>
      <c r="K173" s="3" t="s">
        <v>178</v>
      </c>
      <c r="L173" s="3" t="s">
        <v>80</v>
      </c>
      <c r="M173" s="3" t="s">
        <v>103</v>
      </c>
      <c r="N173" s="3">
        <v>1</v>
      </c>
      <c r="P173" s="3" t="s">
        <v>430</v>
      </c>
      <c r="Q173" s="3" t="s">
        <v>249</v>
      </c>
      <c r="R173" s="20" t="s">
        <v>238</v>
      </c>
      <c r="S173" s="3" t="s">
        <v>587</v>
      </c>
      <c r="T173" s="3" t="s">
        <v>78</v>
      </c>
      <c r="AL173" s="3" t="s">
        <v>30</v>
      </c>
      <c r="AM173" s="3" t="s">
        <v>230</v>
      </c>
      <c r="AN173" s="3" t="s">
        <v>1245</v>
      </c>
    </row>
    <row r="174" spans="8:40" x14ac:dyDescent="0.25">
      <c r="H174" s="3" t="s">
        <v>230</v>
      </c>
      <c r="I174" s="3" t="s">
        <v>47</v>
      </c>
      <c r="J174" s="3" t="str">
        <f>VLOOKUP(Toquio_2020_Quadro_medalhas[[#This Row],[País]],delegações_Toquio_2020[],3,0)</f>
        <v>Ucrânia</v>
      </c>
      <c r="K174" s="3" t="s">
        <v>178</v>
      </c>
      <c r="L174" s="3" t="s">
        <v>80</v>
      </c>
      <c r="M174" s="3" t="s">
        <v>103</v>
      </c>
      <c r="N174" s="3">
        <v>1</v>
      </c>
      <c r="P174" s="3" t="s">
        <v>431</v>
      </c>
      <c r="Q174" s="3" t="s">
        <v>249</v>
      </c>
      <c r="R174" s="20" t="s">
        <v>239</v>
      </c>
      <c r="S174" s="3" t="s">
        <v>239</v>
      </c>
      <c r="T174" s="3" t="s">
        <v>104</v>
      </c>
      <c r="AL174" s="3" t="s">
        <v>939</v>
      </c>
      <c r="AM174" s="3" t="s">
        <v>230</v>
      </c>
      <c r="AN174" s="3" t="s">
        <v>1246</v>
      </c>
    </row>
    <row r="175" spans="8:40" x14ac:dyDescent="0.25">
      <c r="H175" s="3" t="s">
        <v>230</v>
      </c>
      <c r="I175" s="3" t="s">
        <v>67</v>
      </c>
      <c r="J175" s="3" t="str">
        <f>VLOOKUP(Toquio_2020_Quadro_medalhas[[#This Row],[País]],delegações_Toquio_2020[],3,0)</f>
        <v>México</v>
      </c>
      <c r="K175" s="3" t="s">
        <v>178</v>
      </c>
      <c r="L175" s="3" t="s">
        <v>80</v>
      </c>
      <c r="M175" s="3" t="s">
        <v>103</v>
      </c>
      <c r="N175" s="3">
        <v>1</v>
      </c>
      <c r="P175" s="3" t="s">
        <v>432</v>
      </c>
      <c r="Q175" s="3" t="s">
        <v>249</v>
      </c>
      <c r="R175" s="20" t="s">
        <v>236</v>
      </c>
      <c r="S175" s="3" t="s">
        <v>585</v>
      </c>
      <c r="T175" s="3" t="s">
        <v>104</v>
      </c>
      <c r="AL175" s="3" t="s">
        <v>940</v>
      </c>
      <c r="AM175" s="3" t="s">
        <v>230</v>
      </c>
      <c r="AN175" s="3" t="s">
        <v>1247</v>
      </c>
    </row>
    <row r="176" spans="8:40" x14ac:dyDescent="0.25">
      <c r="H176" s="3" t="s">
        <v>230</v>
      </c>
      <c r="I176" s="3" t="s">
        <v>0</v>
      </c>
      <c r="J176" s="3" t="str">
        <f>VLOOKUP(Toquio_2020_Quadro_medalhas[[#This Row],[País]],delegações_Toquio_2020[],3,0)</f>
        <v>Estados Unidos da América</v>
      </c>
      <c r="K176" s="3" t="s">
        <v>109</v>
      </c>
      <c r="L176" s="3" t="s">
        <v>77</v>
      </c>
      <c r="M176" s="3" t="s">
        <v>104</v>
      </c>
      <c r="N176" s="3">
        <v>16</v>
      </c>
      <c r="P176" s="3" t="s">
        <v>433</v>
      </c>
      <c r="Q176" s="3" t="s">
        <v>249</v>
      </c>
      <c r="R176" s="20" t="s">
        <v>238</v>
      </c>
      <c r="S176" s="3" t="s">
        <v>587</v>
      </c>
      <c r="T176" s="3" t="s">
        <v>104</v>
      </c>
      <c r="AL176" s="3" t="s">
        <v>23</v>
      </c>
      <c r="AM176" s="3" t="s">
        <v>230</v>
      </c>
      <c r="AN176" s="3" t="s">
        <v>1248</v>
      </c>
    </row>
    <row r="177" spans="8:40" x14ac:dyDescent="0.25">
      <c r="H177" s="3" t="s">
        <v>230</v>
      </c>
      <c r="I177" s="3" t="s">
        <v>1</v>
      </c>
      <c r="J177" s="3" t="s">
        <v>1</v>
      </c>
      <c r="K177" s="3" t="s">
        <v>111</v>
      </c>
      <c r="L177" s="3" t="s">
        <v>77</v>
      </c>
      <c r="M177" s="3" t="s">
        <v>104</v>
      </c>
      <c r="N177" s="3">
        <v>13</v>
      </c>
      <c r="P177" s="3" t="s">
        <v>434</v>
      </c>
      <c r="Q177" s="3" t="s">
        <v>249</v>
      </c>
      <c r="R177" s="20" t="s">
        <v>631</v>
      </c>
      <c r="S177" s="3" t="s">
        <v>1020</v>
      </c>
      <c r="T177" s="3" t="s">
        <v>104</v>
      </c>
      <c r="AL177" s="3" t="s">
        <v>941</v>
      </c>
      <c r="AM177" s="3" t="s">
        <v>230</v>
      </c>
      <c r="AN177" s="3" t="s">
        <v>1249</v>
      </c>
    </row>
    <row r="178" spans="8:40" x14ac:dyDescent="0.25">
      <c r="H178" s="3" t="s">
        <v>230</v>
      </c>
      <c r="I178" s="3" t="s">
        <v>5</v>
      </c>
      <c r="J178" s="3" t="str">
        <f>VLOOKUP(Toquio_2020_Quadro_medalhas[[#This Row],[País]],delegações_Toquio_2020[],3,0)</f>
        <v>Grã Bretanha</v>
      </c>
      <c r="K178" s="3" t="s">
        <v>178</v>
      </c>
      <c r="L178" s="3" t="s">
        <v>77</v>
      </c>
      <c r="M178" s="3" t="s">
        <v>104</v>
      </c>
      <c r="N178" s="3">
        <v>12</v>
      </c>
      <c r="P178" s="3" t="s">
        <v>435</v>
      </c>
      <c r="Q178" s="3" t="s">
        <v>249</v>
      </c>
      <c r="R178" s="20" t="s">
        <v>631</v>
      </c>
      <c r="S178" s="3" t="s">
        <v>1020</v>
      </c>
      <c r="T178" s="3" t="s">
        <v>104</v>
      </c>
      <c r="AL178" s="3" t="s">
        <v>22</v>
      </c>
      <c r="AM178" s="3" t="s">
        <v>230</v>
      </c>
      <c r="AN178" s="3" t="s">
        <v>984</v>
      </c>
    </row>
    <row r="179" spans="8:40" x14ac:dyDescent="0.25">
      <c r="H179" s="3" t="s">
        <v>230</v>
      </c>
      <c r="I179" s="3" t="s">
        <v>2</v>
      </c>
      <c r="J179" s="3" t="str">
        <f>VLOOKUP(Toquio_2020_Quadro_medalhas[[#This Row],[País]],delegações_Toquio_2020[],3,0)</f>
        <v>Japão</v>
      </c>
      <c r="K179" s="3" t="s">
        <v>178</v>
      </c>
      <c r="L179" s="3" t="s">
        <v>77</v>
      </c>
      <c r="M179" s="3" t="s">
        <v>104</v>
      </c>
      <c r="N179" s="3">
        <v>12</v>
      </c>
      <c r="P179" s="3" t="s">
        <v>436</v>
      </c>
      <c r="Q179" s="3" t="s">
        <v>249</v>
      </c>
      <c r="R179" s="20" t="s">
        <v>631</v>
      </c>
      <c r="S179" s="3" t="s">
        <v>1020</v>
      </c>
      <c r="T179" s="3" t="s">
        <v>104</v>
      </c>
      <c r="AL179" s="3" t="s">
        <v>942</v>
      </c>
      <c r="AM179" s="3" t="s">
        <v>230</v>
      </c>
      <c r="AN179" s="3" t="s">
        <v>942</v>
      </c>
    </row>
    <row r="180" spans="8:40" x14ac:dyDescent="0.25">
      <c r="H180" s="3" t="s">
        <v>230</v>
      </c>
      <c r="I180" s="3" t="s">
        <v>4</v>
      </c>
      <c r="J180" s="3" t="str">
        <f>VLOOKUP(Toquio_2020_Quadro_medalhas[[#This Row],[País]],delegações_Toquio_2020[],3,0)</f>
        <v>ROC</v>
      </c>
      <c r="K180" s="3" t="s">
        <v>178</v>
      </c>
      <c r="L180" s="3" t="s">
        <v>77</v>
      </c>
      <c r="M180" s="3" t="s">
        <v>104</v>
      </c>
      <c r="N180" s="3">
        <v>10</v>
      </c>
      <c r="P180" s="3" t="s">
        <v>437</v>
      </c>
      <c r="Q180" s="3" t="s">
        <v>249</v>
      </c>
      <c r="R180" s="20" t="s">
        <v>232</v>
      </c>
      <c r="S180" s="3" t="s">
        <v>591</v>
      </c>
      <c r="T180" s="3" t="s">
        <v>104</v>
      </c>
      <c r="AL180" s="3" t="s">
        <v>943</v>
      </c>
      <c r="AM180" s="3" t="s">
        <v>230</v>
      </c>
      <c r="AN180" s="3" t="s">
        <v>1250</v>
      </c>
    </row>
    <row r="181" spans="8:40" x14ac:dyDescent="0.25">
      <c r="H181" s="3" t="s">
        <v>230</v>
      </c>
      <c r="I181" s="3" t="s">
        <v>15</v>
      </c>
      <c r="J181" s="3" t="str">
        <f>VLOOKUP(Toquio_2020_Quadro_medalhas[[#This Row],[País]],delegações_Toquio_2020[],3,0)</f>
        <v>Itália</v>
      </c>
      <c r="K181" s="3" t="s">
        <v>178</v>
      </c>
      <c r="L181" s="3" t="s">
        <v>77</v>
      </c>
      <c r="M181" s="3" t="s">
        <v>104</v>
      </c>
      <c r="N181" s="3">
        <v>7</v>
      </c>
      <c r="P181" s="3" t="s">
        <v>438</v>
      </c>
      <c r="Q181" s="3" t="s">
        <v>249</v>
      </c>
      <c r="R181" s="20" t="s">
        <v>233</v>
      </c>
      <c r="S181" s="3" t="s">
        <v>582</v>
      </c>
      <c r="T181" s="3" t="s">
        <v>78</v>
      </c>
      <c r="AL181" s="3" t="s">
        <v>944</v>
      </c>
      <c r="AM181" s="3" t="s">
        <v>230</v>
      </c>
      <c r="AN181" s="3" t="s">
        <v>1251</v>
      </c>
    </row>
    <row r="182" spans="8:40" x14ac:dyDescent="0.25">
      <c r="H182" s="3" t="s">
        <v>230</v>
      </c>
      <c r="I182" s="3" t="s">
        <v>14</v>
      </c>
      <c r="J182" s="3" t="str">
        <f>VLOOKUP(Toquio_2020_Quadro_medalhas[[#This Row],[País]],delegações_Toquio_2020[],3,0)</f>
        <v>França</v>
      </c>
      <c r="K182" s="3" t="s">
        <v>178</v>
      </c>
      <c r="L182" s="3" t="s">
        <v>77</v>
      </c>
      <c r="M182" s="3" t="s">
        <v>104</v>
      </c>
      <c r="N182" s="3">
        <v>7</v>
      </c>
      <c r="P182" s="3" t="s">
        <v>439</v>
      </c>
      <c r="Q182" s="3" t="s">
        <v>249</v>
      </c>
      <c r="R182" s="20" t="s">
        <v>238</v>
      </c>
      <c r="S182" s="3" t="s">
        <v>587</v>
      </c>
      <c r="T182" s="3" t="s">
        <v>78</v>
      </c>
      <c r="AL182" s="3" t="s">
        <v>945</v>
      </c>
      <c r="AM182" s="3" t="s">
        <v>230</v>
      </c>
      <c r="AN182" s="3" t="s">
        <v>945</v>
      </c>
    </row>
    <row r="183" spans="8:40" x14ac:dyDescent="0.25">
      <c r="H183" s="3" t="s">
        <v>230</v>
      </c>
      <c r="I183" s="3" t="s">
        <v>3</v>
      </c>
      <c r="J183" s="3" t="str">
        <f>VLOOKUP(Toquio_2020_Quadro_medalhas[[#This Row],[País]],delegações_Toquio_2020[],3,0)</f>
        <v>Austrália</v>
      </c>
      <c r="K183" s="3" t="s">
        <v>178</v>
      </c>
      <c r="L183" s="3" t="s">
        <v>77</v>
      </c>
      <c r="M183" s="3" t="s">
        <v>104</v>
      </c>
      <c r="N183" s="3">
        <v>7</v>
      </c>
      <c r="P183" s="3" t="s">
        <v>440</v>
      </c>
      <c r="Q183" s="3" t="s">
        <v>249</v>
      </c>
      <c r="R183" s="20" t="s">
        <v>238</v>
      </c>
      <c r="S183" s="3" t="s">
        <v>587</v>
      </c>
      <c r="T183" s="3" t="s">
        <v>104</v>
      </c>
      <c r="AL183" s="3" t="s">
        <v>48</v>
      </c>
      <c r="AM183" s="3" t="s">
        <v>230</v>
      </c>
      <c r="AN183" s="3" t="s">
        <v>1252</v>
      </c>
    </row>
    <row r="184" spans="8:40" x14ac:dyDescent="0.25">
      <c r="H184" s="3" t="s">
        <v>230</v>
      </c>
      <c r="I184" s="3" t="s">
        <v>54</v>
      </c>
      <c r="J184" s="3" t="str">
        <f>VLOOKUP(Toquio_2020_Quadro_medalhas[[#This Row],[País]],delegações_Toquio_2020[],3,0)</f>
        <v>Cuba</v>
      </c>
      <c r="K184" s="3" t="s">
        <v>178</v>
      </c>
      <c r="L184" s="3" t="s">
        <v>77</v>
      </c>
      <c r="M184" s="3" t="s">
        <v>104</v>
      </c>
      <c r="N184" s="3">
        <v>7</v>
      </c>
      <c r="P184" s="3" t="s">
        <v>441</v>
      </c>
      <c r="Q184" s="3" t="s">
        <v>249</v>
      </c>
      <c r="R184" s="20" t="s">
        <v>233</v>
      </c>
      <c r="S184" s="3" t="s">
        <v>582</v>
      </c>
      <c r="T184" s="3" t="s">
        <v>78</v>
      </c>
      <c r="AL184" s="3" t="s">
        <v>11</v>
      </c>
      <c r="AM184" s="3" t="s">
        <v>230</v>
      </c>
      <c r="AN184" s="3" t="s">
        <v>1253</v>
      </c>
    </row>
    <row r="185" spans="8:40" x14ac:dyDescent="0.25">
      <c r="H185" s="3" t="s">
        <v>230</v>
      </c>
      <c r="I185" s="3" t="s">
        <v>8</v>
      </c>
      <c r="J185" s="3" t="str">
        <f>VLOOKUP(Toquio_2020_Quadro_medalhas[[#This Row],[País]],delegações_Toquio_2020[],3,0)</f>
        <v>Países Baixos</v>
      </c>
      <c r="K185" s="3" t="s">
        <v>178</v>
      </c>
      <c r="L185" s="3" t="s">
        <v>77</v>
      </c>
      <c r="M185" s="3" t="s">
        <v>104</v>
      </c>
      <c r="N185" s="3">
        <v>5</v>
      </c>
      <c r="P185" s="3" t="s">
        <v>442</v>
      </c>
      <c r="Q185" s="3" t="s">
        <v>249</v>
      </c>
      <c r="R185" s="20" t="s">
        <v>233</v>
      </c>
      <c r="S185" s="3" t="s">
        <v>582</v>
      </c>
      <c r="T185" s="3" t="s">
        <v>78</v>
      </c>
      <c r="AL185" s="3" t="s">
        <v>204</v>
      </c>
      <c r="AM185" s="3" t="s">
        <v>230</v>
      </c>
      <c r="AN185" s="3" t="s">
        <v>1254</v>
      </c>
    </row>
    <row r="186" spans="8:40" x14ac:dyDescent="0.25">
      <c r="H186" s="3" t="s">
        <v>230</v>
      </c>
      <c r="I186" s="3" t="s">
        <v>25</v>
      </c>
      <c r="J186" s="3" t="str">
        <f>VLOOKUP(Toquio_2020_Quadro_medalhas[[#This Row],[País]],delegações_Toquio_2020[],3,0)</f>
        <v>Hungria</v>
      </c>
      <c r="K186" s="3" t="s">
        <v>178</v>
      </c>
      <c r="L186" s="3" t="s">
        <v>77</v>
      </c>
      <c r="M186" s="3" t="s">
        <v>104</v>
      </c>
      <c r="N186" s="3">
        <v>5</v>
      </c>
      <c r="P186" s="3" t="s">
        <v>443</v>
      </c>
      <c r="Q186" s="3" t="s">
        <v>249</v>
      </c>
      <c r="R186" s="20" t="s">
        <v>233</v>
      </c>
      <c r="S186" s="3" t="s">
        <v>582</v>
      </c>
      <c r="T186" s="3" t="s">
        <v>78</v>
      </c>
      <c r="AL186" s="3" t="s">
        <v>946</v>
      </c>
      <c r="AM186" s="3" t="s">
        <v>230</v>
      </c>
      <c r="AN186" s="3" t="s">
        <v>1255</v>
      </c>
    </row>
    <row r="187" spans="8:40" x14ac:dyDescent="0.25">
      <c r="H187" s="3" t="s">
        <v>230</v>
      </c>
      <c r="I187" s="3" t="s">
        <v>10</v>
      </c>
      <c r="J187" s="3" t="str">
        <f>VLOOKUP(Toquio_2020_Quadro_medalhas[[#This Row],[País]],delegações_Toquio_2020[],3,0)</f>
        <v>Brasil</v>
      </c>
      <c r="K187" s="3" t="s">
        <v>178</v>
      </c>
      <c r="L187" s="3" t="s">
        <v>77</v>
      </c>
      <c r="M187" s="3" t="s">
        <v>104</v>
      </c>
      <c r="N187" s="3">
        <v>4</v>
      </c>
      <c r="P187" s="3" t="s">
        <v>444</v>
      </c>
      <c r="Q187" s="3" t="s">
        <v>249</v>
      </c>
      <c r="R187" s="20" t="s">
        <v>245</v>
      </c>
      <c r="S187" s="3" t="s">
        <v>245</v>
      </c>
      <c r="T187" s="3" t="s">
        <v>104</v>
      </c>
      <c r="AL187" s="3" t="s">
        <v>39</v>
      </c>
      <c r="AM187" s="3" t="s">
        <v>230</v>
      </c>
      <c r="AN187" s="3" t="s">
        <v>1256</v>
      </c>
    </row>
    <row r="188" spans="8:40" x14ac:dyDescent="0.25">
      <c r="H188" s="3" t="s">
        <v>230</v>
      </c>
      <c r="I188" s="3" t="s">
        <v>68</v>
      </c>
      <c r="J188" s="3" t="str">
        <f>VLOOKUP(Toquio_2020_Quadro_medalhas[[#This Row],[País]],delegações_Toquio_2020[],3,0)</f>
        <v>Noruega</v>
      </c>
      <c r="K188" s="3" t="s">
        <v>178</v>
      </c>
      <c r="L188" s="3" t="s">
        <v>77</v>
      </c>
      <c r="M188" s="3" t="s">
        <v>104</v>
      </c>
      <c r="N188" s="3">
        <v>4</v>
      </c>
      <c r="P188" s="3" t="s">
        <v>445</v>
      </c>
      <c r="Q188" s="3" t="s">
        <v>249</v>
      </c>
      <c r="R188" s="20" t="s">
        <v>238</v>
      </c>
      <c r="S188" s="3" t="s">
        <v>587</v>
      </c>
      <c r="T188" s="3" t="s">
        <v>104</v>
      </c>
      <c r="AL188" s="3" t="s">
        <v>947</v>
      </c>
      <c r="AM188" s="3" t="s">
        <v>230</v>
      </c>
      <c r="AN188" s="3" t="s">
        <v>1257</v>
      </c>
    </row>
    <row r="189" spans="8:40" x14ac:dyDescent="0.25">
      <c r="H189" s="3" t="s">
        <v>230</v>
      </c>
      <c r="I189" s="3" t="s">
        <v>9</v>
      </c>
      <c r="J189" s="3" t="str">
        <f>VLOOKUP(Toquio_2020_Quadro_medalhas[[#This Row],[País]],delegações_Toquio_2020[],3,0)</f>
        <v>Alemanha</v>
      </c>
      <c r="K189" s="3" t="s">
        <v>178</v>
      </c>
      <c r="L189" s="3" t="s">
        <v>77</v>
      </c>
      <c r="M189" s="3" t="s">
        <v>104</v>
      </c>
      <c r="N189" s="3">
        <v>3</v>
      </c>
      <c r="P189" s="3" t="s">
        <v>446</v>
      </c>
      <c r="Q189" s="3" t="s">
        <v>249</v>
      </c>
      <c r="R189" s="20" t="s">
        <v>634</v>
      </c>
      <c r="S189" s="3" t="s">
        <v>1006</v>
      </c>
      <c r="T189" s="3" t="s">
        <v>78</v>
      </c>
      <c r="AL189" s="3" t="s">
        <v>948</v>
      </c>
      <c r="AM189" s="3" t="s">
        <v>230</v>
      </c>
      <c r="AN189" s="3" t="s">
        <v>948</v>
      </c>
    </row>
    <row r="190" spans="8:40" x14ac:dyDescent="0.25">
      <c r="H190" s="3" t="s">
        <v>230</v>
      </c>
      <c r="I190" s="3" t="s">
        <v>29</v>
      </c>
      <c r="J190" s="3" t="str">
        <f>VLOOKUP(Toquio_2020_Quadro_medalhas[[#This Row],[País]],delegações_Toquio_2020[],3,0)</f>
        <v>República Checa</v>
      </c>
      <c r="K190" s="3" t="s">
        <v>178</v>
      </c>
      <c r="L190" s="3" t="s">
        <v>77</v>
      </c>
      <c r="M190" s="3" t="s">
        <v>104</v>
      </c>
      <c r="N190" s="3">
        <v>3</v>
      </c>
      <c r="P190" s="3" t="s">
        <v>447</v>
      </c>
      <c r="Q190" s="3" t="s">
        <v>249</v>
      </c>
      <c r="R190" s="20" t="s">
        <v>233</v>
      </c>
      <c r="S190" s="3" t="s">
        <v>582</v>
      </c>
      <c r="T190" s="3" t="s">
        <v>104</v>
      </c>
      <c r="AL190" s="3" t="s">
        <v>838</v>
      </c>
      <c r="AM190" s="3" t="s">
        <v>230</v>
      </c>
      <c r="AN190" s="3" t="s">
        <v>1258</v>
      </c>
    </row>
    <row r="191" spans="8:40" x14ac:dyDescent="0.25">
      <c r="H191" s="3" t="s">
        <v>230</v>
      </c>
      <c r="I191" s="3" t="s">
        <v>84</v>
      </c>
      <c r="J191" s="3" t="s">
        <v>1277</v>
      </c>
      <c r="K191" s="3" t="s">
        <v>1276</v>
      </c>
      <c r="L191" s="3" t="s">
        <v>77</v>
      </c>
      <c r="M191" s="3" t="s">
        <v>104</v>
      </c>
      <c r="N191" s="3">
        <v>3</v>
      </c>
      <c r="P191" s="3" t="s">
        <v>448</v>
      </c>
      <c r="Q191" s="3" t="s">
        <v>249</v>
      </c>
      <c r="R191" s="20" t="s">
        <v>244</v>
      </c>
      <c r="S191" s="3" t="s">
        <v>589</v>
      </c>
      <c r="T191" s="3" t="s">
        <v>78</v>
      </c>
      <c r="AL191" s="3" t="s">
        <v>89</v>
      </c>
      <c r="AM191" s="3" t="s">
        <v>230</v>
      </c>
      <c r="AN191" s="3" t="s">
        <v>1259</v>
      </c>
    </row>
    <row r="192" spans="8:40" x14ac:dyDescent="0.25">
      <c r="H192" s="3" t="s">
        <v>230</v>
      </c>
      <c r="I192" s="3" t="s">
        <v>16</v>
      </c>
      <c r="J192" s="3" t="str">
        <f>VLOOKUP(Toquio_2020_Quadro_medalhas[[#This Row],[País]],delegações_Toquio_2020[],3,0)</f>
        <v>República da Coreia</v>
      </c>
      <c r="K192" s="3" t="s">
        <v>178</v>
      </c>
      <c r="L192" s="3" t="s">
        <v>77</v>
      </c>
      <c r="M192" s="3" t="s">
        <v>104</v>
      </c>
      <c r="N192" s="3">
        <v>3</v>
      </c>
      <c r="P192" s="3" t="s">
        <v>449</v>
      </c>
      <c r="Q192" s="3" t="s">
        <v>249</v>
      </c>
      <c r="R192" s="20" t="s">
        <v>642</v>
      </c>
      <c r="S192" s="3" t="s">
        <v>1012</v>
      </c>
      <c r="T192" s="3" t="s">
        <v>104</v>
      </c>
      <c r="AL192" s="3" t="s">
        <v>27</v>
      </c>
      <c r="AM192" s="3" t="s">
        <v>230</v>
      </c>
      <c r="AN192" s="3" t="s">
        <v>1260</v>
      </c>
    </row>
    <row r="193" spans="8:40" x14ac:dyDescent="0.25">
      <c r="H193" s="3" t="s">
        <v>230</v>
      </c>
      <c r="I193" s="3" t="s">
        <v>85</v>
      </c>
      <c r="J193" s="3" t="str">
        <f>VLOOKUP(Toquio_2020_Quadro_medalhas[[#This Row],[País]],delegações_Toquio_2020[],3,0)</f>
        <v>Uzbequistão</v>
      </c>
      <c r="K193" s="3" t="s">
        <v>178</v>
      </c>
      <c r="L193" s="3" t="s">
        <v>77</v>
      </c>
      <c r="M193" s="3" t="s">
        <v>104</v>
      </c>
      <c r="N193" s="3">
        <v>3</v>
      </c>
      <c r="P193" s="3" t="s">
        <v>450</v>
      </c>
      <c r="Q193" s="3" t="s">
        <v>249</v>
      </c>
      <c r="R193" s="20" t="s">
        <v>637</v>
      </c>
      <c r="S193" s="3" t="s">
        <v>1009</v>
      </c>
      <c r="T193" s="3" t="s">
        <v>78</v>
      </c>
      <c r="AL193" s="3" t="s">
        <v>63</v>
      </c>
      <c r="AM193" s="3" t="s">
        <v>230</v>
      </c>
      <c r="AN193" s="3" t="s">
        <v>1261</v>
      </c>
    </row>
    <row r="194" spans="8:40" x14ac:dyDescent="0.25">
      <c r="H194" s="3" t="s">
        <v>230</v>
      </c>
      <c r="I194" s="3" t="s">
        <v>86</v>
      </c>
      <c r="J194" s="3" t="str">
        <f>VLOOKUP(Toquio_2020_Quadro_medalhas[[#This Row],[País]],delegações_Toquio_2020[],3,0)</f>
        <v>Georgia</v>
      </c>
      <c r="K194" s="3" t="s">
        <v>178</v>
      </c>
      <c r="L194" s="3" t="s">
        <v>77</v>
      </c>
      <c r="M194" s="3" t="s">
        <v>104</v>
      </c>
      <c r="N194" s="3">
        <v>2</v>
      </c>
      <c r="P194" s="3" t="s">
        <v>451</v>
      </c>
      <c r="Q194" s="3" t="s">
        <v>249</v>
      </c>
      <c r="R194" s="20" t="s">
        <v>233</v>
      </c>
      <c r="S194" s="3" t="s">
        <v>582</v>
      </c>
      <c r="T194" s="3" t="s">
        <v>104</v>
      </c>
      <c r="AL194" s="3" t="s">
        <v>949</v>
      </c>
      <c r="AM194" s="3" t="s">
        <v>230</v>
      </c>
      <c r="AN194" s="3" t="s">
        <v>949</v>
      </c>
    </row>
    <row r="195" spans="8:40" x14ac:dyDescent="0.25">
      <c r="H195" s="3" t="s">
        <v>230</v>
      </c>
      <c r="I195" s="3" t="s">
        <v>40</v>
      </c>
      <c r="J195" s="3" t="str">
        <f>VLOOKUP(Toquio_2020_Quadro_medalhas[[#This Row],[País]],delegações_Toquio_2020[],3,0)</f>
        <v>Croácia</v>
      </c>
      <c r="K195" s="3" t="s">
        <v>178</v>
      </c>
      <c r="L195" s="3" t="s">
        <v>77</v>
      </c>
      <c r="M195" s="3" t="s">
        <v>104</v>
      </c>
      <c r="N195" s="3">
        <v>2</v>
      </c>
      <c r="P195" s="3" t="s">
        <v>452</v>
      </c>
      <c r="Q195" s="3" t="s">
        <v>249</v>
      </c>
      <c r="R195" s="20" t="s">
        <v>244</v>
      </c>
      <c r="S195" s="3" t="s">
        <v>589</v>
      </c>
      <c r="T195" s="3" t="s">
        <v>104</v>
      </c>
      <c r="AL195" s="3" t="s">
        <v>41</v>
      </c>
      <c r="AM195" s="3" t="s">
        <v>230</v>
      </c>
      <c r="AN195" s="3" t="s">
        <v>41</v>
      </c>
    </row>
    <row r="196" spans="8:40" x14ac:dyDescent="0.25">
      <c r="H196" s="3" t="s">
        <v>230</v>
      </c>
      <c r="I196" s="3" t="s">
        <v>26</v>
      </c>
      <c r="J196" s="3" t="str">
        <f>VLOOKUP(Toquio_2020_Quadro_medalhas[[#This Row],[País]],delegações_Toquio_2020[],3,0)</f>
        <v>Dinamarca</v>
      </c>
      <c r="K196" s="3" t="s">
        <v>178</v>
      </c>
      <c r="L196" s="3" t="s">
        <v>77</v>
      </c>
      <c r="M196" s="3" t="s">
        <v>104</v>
      </c>
      <c r="N196" s="3">
        <v>2</v>
      </c>
      <c r="P196" s="3" t="s">
        <v>453</v>
      </c>
      <c r="Q196" s="3" t="s">
        <v>249</v>
      </c>
      <c r="R196" s="20" t="s">
        <v>644</v>
      </c>
      <c r="S196" s="3" t="s">
        <v>1014</v>
      </c>
      <c r="T196" s="3" t="s">
        <v>104</v>
      </c>
      <c r="AL196" s="3" t="s">
        <v>47</v>
      </c>
      <c r="AM196" s="3" t="s">
        <v>230</v>
      </c>
      <c r="AN196" s="3" t="s">
        <v>1262</v>
      </c>
    </row>
    <row r="197" spans="8:40" x14ac:dyDescent="0.25">
      <c r="H197" s="3" t="s">
        <v>230</v>
      </c>
      <c r="I197" s="3" t="s">
        <v>17</v>
      </c>
      <c r="J197" s="3" t="str">
        <f>VLOOKUP(Toquio_2020_Quadro_medalhas[[#This Row],[País]],delegações_Toquio_2020[],3,0)</f>
        <v>Quênia</v>
      </c>
      <c r="K197" s="3" t="s">
        <v>178</v>
      </c>
      <c r="L197" s="3" t="s">
        <v>77</v>
      </c>
      <c r="M197" s="3" t="s">
        <v>104</v>
      </c>
      <c r="N197" s="3">
        <v>2</v>
      </c>
      <c r="P197" s="3" t="s">
        <v>454</v>
      </c>
      <c r="Q197" s="3" t="s">
        <v>249</v>
      </c>
      <c r="R197" s="20" t="s">
        <v>644</v>
      </c>
      <c r="S197" s="3" t="s">
        <v>1014</v>
      </c>
      <c r="T197" s="3" t="s">
        <v>104</v>
      </c>
      <c r="AL197" s="3" t="s">
        <v>950</v>
      </c>
      <c r="AM197" s="3" t="s">
        <v>230</v>
      </c>
      <c r="AN197" s="3" t="s">
        <v>1263</v>
      </c>
    </row>
    <row r="198" spans="8:40" x14ac:dyDescent="0.25">
      <c r="H198" s="3" t="s">
        <v>230</v>
      </c>
      <c r="I198" s="3" t="s">
        <v>48</v>
      </c>
      <c r="J198" s="3" t="str">
        <f>VLOOKUP(Toquio_2020_Quadro_medalhas[[#This Row],[País]],delegações_Toquio_2020[],3,0)</f>
        <v>Suécia</v>
      </c>
      <c r="K198" s="3" t="s">
        <v>178</v>
      </c>
      <c r="L198" s="3" t="s">
        <v>77</v>
      </c>
      <c r="M198" s="3" t="s">
        <v>104</v>
      </c>
      <c r="N198" s="3">
        <v>2</v>
      </c>
      <c r="P198" s="3" t="s">
        <v>455</v>
      </c>
      <c r="Q198" s="3" t="s">
        <v>249</v>
      </c>
      <c r="R198" s="20" t="s">
        <v>246</v>
      </c>
      <c r="S198" s="3" t="s">
        <v>590</v>
      </c>
      <c r="T198" s="3" t="s">
        <v>78</v>
      </c>
      <c r="AL198" s="3" t="s">
        <v>951</v>
      </c>
      <c r="AM198" s="3" t="s">
        <v>230</v>
      </c>
      <c r="AN198" s="3" t="s">
        <v>1264</v>
      </c>
    </row>
    <row r="199" spans="8:40" x14ac:dyDescent="0.25">
      <c r="H199" s="3" t="s">
        <v>230</v>
      </c>
      <c r="I199" s="3" t="s">
        <v>7</v>
      </c>
      <c r="J199" s="3" t="str">
        <f>VLOOKUP(Toquio_2020_Quadro_medalhas[[#This Row],[País]],delegações_Toquio_2020[],3,0)</f>
        <v>Canadá</v>
      </c>
      <c r="K199" s="3" t="s">
        <v>178</v>
      </c>
      <c r="L199" s="3" t="s">
        <v>77</v>
      </c>
      <c r="M199" s="3" t="s">
        <v>104</v>
      </c>
      <c r="N199" s="3">
        <v>2</v>
      </c>
      <c r="P199" s="3" t="s">
        <v>456</v>
      </c>
      <c r="Q199" s="3" t="s">
        <v>249</v>
      </c>
      <c r="R199" s="20" t="s">
        <v>238</v>
      </c>
      <c r="S199" s="3" t="s">
        <v>587</v>
      </c>
      <c r="T199" s="3" t="s">
        <v>104</v>
      </c>
      <c r="AL199" s="3" t="s">
        <v>0</v>
      </c>
      <c r="AM199" s="3" t="s">
        <v>230</v>
      </c>
      <c r="AN199" s="3" t="s">
        <v>1265</v>
      </c>
    </row>
    <row r="200" spans="8:40" x14ac:dyDescent="0.25">
      <c r="H200" s="3" t="s">
        <v>230</v>
      </c>
      <c r="I200" s="3" t="s">
        <v>87</v>
      </c>
      <c r="J200" s="3" t="str">
        <f>VLOOKUP(Toquio_2020_Quadro_medalhas[[#This Row],[País]],delegações_Toquio_2020[],3,0)</f>
        <v>Grécia</v>
      </c>
      <c r="K200" s="3" t="s">
        <v>178</v>
      </c>
      <c r="L200" s="3" t="s">
        <v>77</v>
      </c>
      <c r="M200" s="3" t="s">
        <v>104</v>
      </c>
      <c r="N200" s="3">
        <v>2</v>
      </c>
      <c r="P200" s="3" t="s">
        <v>457</v>
      </c>
      <c r="Q200" s="3" t="s">
        <v>249</v>
      </c>
      <c r="R200" s="20" t="s">
        <v>646</v>
      </c>
      <c r="S200" s="3" t="s">
        <v>1016</v>
      </c>
      <c r="T200" s="3" t="s">
        <v>104</v>
      </c>
      <c r="AL200" s="3" t="s">
        <v>952</v>
      </c>
      <c r="AM200" s="3" t="s">
        <v>230</v>
      </c>
      <c r="AN200" s="3" t="s">
        <v>1266</v>
      </c>
    </row>
    <row r="201" spans="8:40" x14ac:dyDescent="0.25">
      <c r="H201" s="3" t="s">
        <v>230</v>
      </c>
      <c r="I201" s="3" t="s">
        <v>21</v>
      </c>
      <c r="J201" s="3" t="str">
        <f>VLOOKUP(Toquio_2020_Quadro_medalhas[[#This Row],[País]],delegações_Toquio_2020[],3,0)</f>
        <v>Polônia</v>
      </c>
      <c r="K201" s="3" t="s">
        <v>178</v>
      </c>
      <c r="L201" s="3" t="s">
        <v>77</v>
      </c>
      <c r="M201" s="3" t="s">
        <v>104</v>
      </c>
      <c r="N201" s="3">
        <v>2</v>
      </c>
      <c r="P201" s="3" t="s">
        <v>458</v>
      </c>
      <c r="Q201" s="3" t="s">
        <v>249</v>
      </c>
      <c r="R201" s="20" t="s">
        <v>631</v>
      </c>
      <c r="S201" s="3" t="s">
        <v>1020</v>
      </c>
      <c r="T201" s="3" t="s">
        <v>104</v>
      </c>
      <c r="AL201" s="3" t="s">
        <v>85</v>
      </c>
      <c r="AM201" s="3" t="s">
        <v>230</v>
      </c>
      <c r="AN201" s="3" t="s">
        <v>1267</v>
      </c>
    </row>
    <row r="202" spans="8:40" x14ac:dyDescent="0.25">
      <c r="H202" s="3" t="s">
        <v>230</v>
      </c>
      <c r="I202" s="3" t="s">
        <v>30</v>
      </c>
      <c r="J202" s="3" t="str">
        <f>VLOOKUP(Toquio_2020_Quadro_medalhas[[#This Row],[País]],delegações_Toquio_2020[],3,0)</f>
        <v>Eslovênia</v>
      </c>
      <c r="K202" s="3" t="s">
        <v>178</v>
      </c>
      <c r="L202" s="3" t="s">
        <v>77</v>
      </c>
      <c r="M202" s="3" t="s">
        <v>104</v>
      </c>
      <c r="N202" s="3">
        <v>2</v>
      </c>
      <c r="P202" s="3" t="s">
        <v>459</v>
      </c>
      <c r="Q202" s="3" t="s">
        <v>249</v>
      </c>
      <c r="R202" s="20" t="s">
        <v>632</v>
      </c>
      <c r="S202" s="3" t="s">
        <v>1004</v>
      </c>
      <c r="T202" s="3" t="s">
        <v>78</v>
      </c>
      <c r="AL202" s="3" t="s">
        <v>953</v>
      </c>
      <c r="AM202" s="3" t="s">
        <v>230</v>
      </c>
      <c r="AN202" s="3" t="s">
        <v>953</v>
      </c>
    </row>
    <row r="203" spans="8:40" x14ac:dyDescent="0.25">
      <c r="H203" s="3" t="s">
        <v>230</v>
      </c>
      <c r="I203" s="3" t="s">
        <v>88</v>
      </c>
      <c r="J203" s="3" t="str">
        <f>VLOOKUP(Toquio_2020_Quadro_medalhas[[#This Row],[País]],delegações_Toquio_2020[],3,0)</f>
        <v>Catar</v>
      </c>
      <c r="K203" s="3" t="s">
        <v>178</v>
      </c>
      <c r="L203" s="3" t="s">
        <v>77</v>
      </c>
      <c r="M203" s="3" t="s">
        <v>104</v>
      </c>
      <c r="N203" s="3">
        <v>2</v>
      </c>
      <c r="P203" s="3" t="s">
        <v>461</v>
      </c>
      <c r="Q203" s="3" t="s">
        <v>249</v>
      </c>
      <c r="R203" s="20" t="s">
        <v>644</v>
      </c>
      <c r="S203" s="3" t="s">
        <v>1014</v>
      </c>
      <c r="T203" s="3" t="s">
        <v>104</v>
      </c>
      <c r="AL203" s="3" t="s">
        <v>43</v>
      </c>
      <c r="AM203" s="3" t="s">
        <v>230</v>
      </c>
      <c r="AN203" s="3" t="s">
        <v>43</v>
      </c>
    </row>
    <row r="204" spans="8:40" x14ac:dyDescent="0.25">
      <c r="H204" s="3" t="s">
        <v>230</v>
      </c>
      <c r="I204" s="3" t="s">
        <v>22</v>
      </c>
      <c r="J204" s="3" t="str">
        <f>VLOOKUP(Toquio_2020_Quadro_medalhas[[#This Row],[País]],delegações_Toquio_2020[],3,0)</f>
        <v>Espanha</v>
      </c>
      <c r="K204" s="3" t="s">
        <v>178</v>
      </c>
      <c r="L204" s="3" t="s">
        <v>77</v>
      </c>
      <c r="M204" s="3" t="s">
        <v>104</v>
      </c>
      <c r="N204" s="3">
        <v>1</v>
      </c>
      <c r="P204" s="3" t="s">
        <v>462</v>
      </c>
      <c r="Q204" s="3" t="s">
        <v>249</v>
      </c>
      <c r="R204" s="20" t="s">
        <v>246</v>
      </c>
      <c r="S204" s="3" t="s">
        <v>590</v>
      </c>
      <c r="T204" s="3" t="s">
        <v>78</v>
      </c>
      <c r="AL204" s="3" t="s">
        <v>846</v>
      </c>
      <c r="AM204" s="3" t="s">
        <v>230</v>
      </c>
      <c r="AN204" s="3" t="s">
        <v>1268</v>
      </c>
    </row>
    <row r="205" spans="8:40" x14ac:dyDescent="0.25">
      <c r="H205" s="3" t="s">
        <v>230</v>
      </c>
      <c r="I205" s="3" t="s">
        <v>6</v>
      </c>
      <c r="J205" s="3" t="str">
        <f>VLOOKUP(Toquio_2020_Quadro_medalhas[[#This Row],[País]],delegações_Toquio_2020[],3,0)</f>
        <v>Nova Zelândia</v>
      </c>
      <c r="K205" s="3" t="s">
        <v>178</v>
      </c>
      <c r="L205" s="3" t="s">
        <v>77</v>
      </c>
      <c r="M205" s="3" t="s">
        <v>104</v>
      </c>
      <c r="N205" s="3">
        <v>1</v>
      </c>
      <c r="P205" s="3" t="s">
        <v>463</v>
      </c>
      <c r="Q205" s="3" t="s">
        <v>249</v>
      </c>
      <c r="R205" s="20" t="s">
        <v>634</v>
      </c>
      <c r="S205" s="3" t="s">
        <v>1006</v>
      </c>
      <c r="T205" s="3" t="s">
        <v>104</v>
      </c>
      <c r="AL205" s="3" t="s">
        <v>954</v>
      </c>
      <c r="AM205" s="3" t="s">
        <v>230</v>
      </c>
      <c r="AN205" s="3" t="s">
        <v>1269</v>
      </c>
    </row>
    <row r="206" spans="8:40" x14ac:dyDescent="0.25">
      <c r="H206" s="3" t="s">
        <v>230</v>
      </c>
      <c r="I206" s="3" t="s">
        <v>47</v>
      </c>
      <c r="J206" s="3" t="str">
        <f>VLOOKUP(Toquio_2020_Quadro_medalhas[[#This Row],[País]],delegações_Toquio_2020[],3,0)</f>
        <v>Ucrânia</v>
      </c>
      <c r="K206" s="3" t="s">
        <v>178</v>
      </c>
      <c r="L206" s="3" t="s">
        <v>77</v>
      </c>
      <c r="M206" s="3" t="s">
        <v>104</v>
      </c>
      <c r="N206" s="3">
        <v>1</v>
      </c>
      <c r="P206" s="3" t="s">
        <v>464</v>
      </c>
      <c r="Q206" s="3" t="s">
        <v>249</v>
      </c>
      <c r="R206" s="20" t="s">
        <v>235</v>
      </c>
      <c r="S206" s="3" t="s">
        <v>584</v>
      </c>
      <c r="T206" s="3" t="s">
        <v>104</v>
      </c>
      <c r="AL206" s="3" t="s">
        <v>955</v>
      </c>
      <c r="AM206" s="3" t="s">
        <v>230</v>
      </c>
      <c r="AN206" s="3" t="s">
        <v>1270</v>
      </c>
    </row>
    <row r="207" spans="8:40" x14ac:dyDescent="0.25">
      <c r="H207" s="3" t="s">
        <v>230</v>
      </c>
      <c r="I207" s="3" t="s">
        <v>24</v>
      </c>
      <c r="J207" s="3" t="str">
        <f>VLOOKUP(Toquio_2020_Quadro_medalhas[[#This Row],[País]],delegações_Toquio_2020[],3,0)</f>
        <v>Taipei Chinês</v>
      </c>
      <c r="K207" s="3" t="s">
        <v>178</v>
      </c>
      <c r="L207" s="3" t="s">
        <v>77</v>
      </c>
      <c r="M207" s="3" t="s">
        <v>104</v>
      </c>
      <c r="N207" s="3">
        <v>1</v>
      </c>
      <c r="P207" s="3" t="s">
        <v>465</v>
      </c>
      <c r="Q207" s="3" t="s">
        <v>249</v>
      </c>
      <c r="R207" s="20" t="s">
        <v>233</v>
      </c>
      <c r="S207" s="3" t="s">
        <v>582</v>
      </c>
      <c r="T207" s="3" t="s">
        <v>104</v>
      </c>
      <c r="AL207" s="3" t="s">
        <v>956</v>
      </c>
      <c r="AM207" s="3" t="s">
        <v>230</v>
      </c>
      <c r="AN207" s="3" t="s">
        <v>1271</v>
      </c>
    </row>
    <row r="208" spans="8:40" x14ac:dyDescent="0.25">
      <c r="H208" s="3" t="s">
        <v>230</v>
      </c>
      <c r="I208" s="3" t="s">
        <v>27</v>
      </c>
      <c r="J208" s="3" t="str">
        <f>VLOOKUP(Toquio_2020_Quadro_medalhas[[#This Row],[País]],delegações_Toquio_2020[],3,0)</f>
        <v>Turquia</v>
      </c>
      <c r="K208" s="3" t="s">
        <v>178</v>
      </c>
      <c r="L208" s="3" t="s">
        <v>77</v>
      </c>
      <c r="M208" s="3" t="s">
        <v>104</v>
      </c>
      <c r="N208" s="3">
        <v>1</v>
      </c>
      <c r="P208" s="3" t="s">
        <v>466</v>
      </c>
      <c r="Q208" s="3" t="s">
        <v>249</v>
      </c>
      <c r="R208" s="20" t="s">
        <v>627</v>
      </c>
      <c r="S208" s="3" t="s">
        <v>1000</v>
      </c>
      <c r="T208" s="3" t="s">
        <v>78</v>
      </c>
      <c r="AL208" s="3" t="s">
        <v>853</v>
      </c>
      <c r="AM208" s="3" t="s">
        <v>230</v>
      </c>
      <c r="AN208" s="3" t="s">
        <v>1272</v>
      </c>
    </row>
    <row r="209" spans="8:40" x14ac:dyDescent="0.25">
      <c r="H209" s="3" t="s">
        <v>230</v>
      </c>
      <c r="I209" s="3" t="s">
        <v>18</v>
      </c>
      <c r="J209" s="3" t="str">
        <f>VLOOKUP(Toquio_2020_Quadro_medalhas[[#This Row],[País]],delegações_Toquio_2020[],3,0)</f>
        <v>Sérvia</v>
      </c>
      <c r="K209" s="3" t="s">
        <v>178</v>
      </c>
      <c r="L209" s="3" t="s">
        <v>77</v>
      </c>
      <c r="M209" s="3" t="s">
        <v>104</v>
      </c>
      <c r="N209" s="3">
        <v>1</v>
      </c>
      <c r="P209" s="3" t="s">
        <v>467</v>
      </c>
      <c r="Q209" s="3" t="s">
        <v>249</v>
      </c>
      <c r="R209" s="20" t="s">
        <v>237</v>
      </c>
      <c r="S209" s="3" t="s">
        <v>586</v>
      </c>
      <c r="T209" s="3" t="s">
        <v>104</v>
      </c>
      <c r="AL209" s="3" t="s">
        <v>957</v>
      </c>
      <c r="AM209" s="3" t="s">
        <v>230</v>
      </c>
      <c r="AN209" s="3" t="s">
        <v>1273</v>
      </c>
    </row>
    <row r="210" spans="8:40" x14ac:dyDescent="0.25">
      <c r="H210" s="3" t="s">
        <v>230</v>
      </c>
      <c r="I210" s="3" t="s">
        <v>19</v>
      </c>
      <c r="J210" s="3" t="str">
        <f>VLOOKUP(Toquio_2020_Quadro_medalhas[[#This Row],[País]],delegações_Toquio_2020[],3,0)</f>
        <v>Bélgica</v>
      </c>
      <c r="K210" s="3" t="s">
        <v>178</v>
      </c>
      <c r="L210" s="3" t="s">
        <v>77</v>
      </c>
      <c r="M210" s="3" t="s">
        <v>104</v>
      </c>
      <c r="N210" s="3">
        <v>1</v>
      </c>
      <c r="P210" s="3" t="s">
        <v>468</v>
      </c>
      <c r="Q210" s="3" t="s">
        <v>249</v>
      </c>
      <c r="R210" s="20" t="s">
        <v>639</v>
      </c>
      <c r="S210" s="3" t="s">
        <v>1022</v>
      </c>
      <c r="T210" s="3" t="s">
        <v>78</v>
      </c>
    </row>
    <row r="211" spans="8:40" x14ac:dyDescent="0.25">
      <c r="H211" s="3" t="s">
        <v>230</v>
      </c>
      <c r="I211" s="3" t="s">
        <v>52</v>
      </c>
      <c r="J211" s="3" t="str">
        <f>VLOOKUP(Toquio_2020_Quadro_medalhas[[#This Row],[País]],delegações_Toquio_2020[],3,0)</f>
        <v>Índia</v>
      </c>
      <c r="K211" s="3" t="s">
        <v>178</v>
      </c>
      <c r="L211" s="3" t="s">
        <v>77</v>
      </c>
      <c r="M211" s="3" t="s">
        <v>104</v>
      </c>
      <c r="N211" s="3">
        <v>1</v>
      </c>
      <c r="P211" s="3" t="s">
        <v>469</v>
      </c>
      <c r="Q211" s="3" t="s">
        <v>249</v>
      </c>
      <c r="R211" s="20" t="s">
        <v>242</v>
      </c>
      <c r="S211" s="3" t="s">
        <v>592</v>
      </c>
      <c r="T211" s="3" t="s">
        <v>78</v>
      </c>
    </row>
    <row r="212" spans="8:40" x14ac:dyDescent="0.25">
      <c r="H212" s="3" t="s">
        <v>230</v>
      </c>
      <c r="I212" s="3" t="s">
        <v>41</v>
      </c>
      <c r="J212" s="3" t="str">
        <f>VLOOKUP(Toquio_2020_Quadro_medalhas[[#This Row],[País]],delegações_Toquio_2020[],3,0)</f>
        <v>Uganda</v>
      </c>
      <c r="K212" s="3" t="s">
        <v>178</v>
      </c>
      <c r="L212" s="3" t="s">
        <v>77</v>
      </c>
      <c r="M212" s="3" t="s">
        <v>104</v>
      </c>
      <c r="N212" s="3">
        <v>1</v>
      </c>
      <c r="P212" s="3" t="s">
        <v>470</v>
      </c>
      <c r="Q212" s="3" t="s">
        <v>249</v>
      </c>
      <c r="R212" s="20" t="s">
        <v>238</v>
      </c>
      <c r="S212" s="3" t="s">
        <v>587</v>
      </c>
      <c r="T212" s="3" t="s">
        <v>104</v>
      </c>
    </row>
    <row r="213" spans="8:40" x14ac:dyDescent="0.25">
      <c r="H213" s="3" t="s">
        <v>230</v>
      </c>
      <c r="I213" s="3" t="s">
        <v>50</v>
      </c>
      <c r="J213" s="3" t="str">
        <f>VLOOKUP(Toquio_2020_Quadro_medalhas[[#This Row],[País]],delegações_Toquio_2020[],3,0)</f>
        <v>Bielo-Rússia</v>
      </c>
      <c r="K213" s="3" t="s">
        <v>178</v>
      </c>
      <c r="L213" s="3" t="s">
        <v>77</v>
      </c>
      <c r="M213" s="3" t="s">
        <v>104</v>
      </c>
      <c r="N213" s="3">
        <v>1</v>
      </c>
      <c r="P213" s="3" t="s">
        <v>471</v>
      </c>
      <c r="Q213" s="3" t="s">
        <v>249</v>
      </c>
      <c r="R213" s="20" t="s">
        <v>649</v>
      </c>
      <c r="S213" s="3" t="s">
        <v>1019</v>
      </c>
      <c r="T213" s="3" t="s">
        <v>78</v>
      </c>
    </row>
    <row r="214" spans="8:40" x14ac:dyDescent="0.25">
      <c r="H214" s="3" t="s">
        <v>230</v>
      </c>
      <c r="I214" s="3" t="s">
        <v>64</v>
      </c>
      <c r="J214" s="3" t="str">
        <f>VLOOKUP(Toquio_2020_Quadro_medalhas[[#This Row],[País]],delegações_Toquio_2020[],3,0)</f>
        <v>Etiópia</v>
      </c>
      <c r="K214" s="3" t="s">
        <v>178</v>
      </c>
      <c r="L214" s="3" t="s">
        <v>77</v>
      </c>
      <c r="M214" s="3" t="s">
        <v>104</v>
      </c>
      <c r="N214" s="3">
        <v>1</v>
      </c>
      <c r="P214" s="3" t="s">
        <v>472</v>
      </c>
      <c r="Q214" s="3" t="s">
        <v>249</v>
      </c>
      <c r="R214" s="20" t="s">
        <v>242</v>
      </c>
      <c r="S214" s="3" t="s">
        <v>592</v>
      </c>
      <c r="T214" s="3" t="s">
        <v>78</v>
      </c>
    </row>
    <row r="215" spans="8:40" x14ac:dyDescent="0.25">
      <c r="H215" s="3" t="s">
        <v>230</v>
      </c>
      <c r="I215" s="3" t="s">
        <v>89</v>
      </c>
      <c r="J215" s="3" t="str">
        <f>VLOOKUP(Toquio_2020_Quadro_medalhas[[#This Row],[País]],delegações_Toquio_2020[],3,0)</f>
        <v>Tunísia</v>
      </c>
      <c r="K215" s="3" t="s">
        <v>178</v>
      </c>
      <c r="L215" s="3" t="s">
        <v>77</v>
      </c>
      <c r="M215" s="3" t="s">
        <v>104</v>
      </c>
      <c r="N215" s="3">
        <v>1</v>
      </c>
      <c r="P215" s="3" t="s">
        <v>473</v>
      </c>
      <c r="Q215" s="3" t="s">
        <v>249</v>
      </c>
      <c r="R215" s="20" t="s">
        <v>630</v>
      </c>
      <c r="S215" s="3" t="s">
        <v>1003</v>
      </c>
      <c r="T215" s="3" t="s">
        <v>78</v>
      </c>
    </row>
    <row r="216" spans="8:40" x14ac:dyDescent="0.25">
      <c r="H216" s="3" t="s">
        <v>230</v>
      </c>
      <c r="I216" s="3" t="s">
        <v>58</v>
      </c>
      <c r="J216" s="3" t="str">
        <f>VLOOKUP(Toquio_2020_Quadro_medalhas[[#This Row],[País]],delegações_Toquio_2020[],3,0)</f>
        <v>Portugal</v>
      </c>
      <c r="K216" s="3" t="s">
        <v>178</v>
      </c>
      <c r="L216" s="3" t="s">
        <v>77</v>
      </c>
      <c r="M216" s="3" t="s">
        <v>104</v>
      </c>
      <c r="N216" s="3">
        <v>1</v>
      </c>
      <c r="P216" s="3" t="s">
        <v>474</v>
      </c>
      <c r="Q216" s="3" t="s">
        <v>249</v>
      </c>
      <c r="R216" s="20" t="s">
        <v>244</v>
      </c>
      <c r="S216" s="3" t="s">
        <v>589</v>
      </c>
      <c r="T216" s="3" t="s">
        <v>78</v>
      </c>
    </row>
    <row r="217" spans="8:40" x14ac:dyDescent="0.25">
      <c r="H217" s="3" t="s">
        <v>230</v>
      </c>
      <c r="I217" s="3" t="s">
        <v>12</v>
      </c>
      <c r="J217" s="3" t="str">
        <f>VLOOKUP(Toquio_2020_Quadro_medalhas[[#This Row],[País]],delegações_Toquio_2020[],3,0)</f>
        <v>Jamaica</v>
      </c>
      <c r="K217" s="3" t="s">
        <v>178</v>
      </c>
      <c r="L217" s="3" t="s">
        <v>77</v>
      </c>
      <c r="M217" s="3" t="s">
        <v>104</v>
      </c>
      <c r="N217" s="3">
        <v>1</v>
      </c>
      <c r="P217" s="3" t="s">
        <v>475</v>
      </c>
      <c r="Q217" s="3" t="s">
        <v>249</v>
      </c>
      <c r="R217" s="20" t="s">
        <v>235</v>
      </c>
      <c r="S217" s="3" t="s">
        <v>584</v>
      </c>
      <c r="T217" s="3" t="s">
        <v>104</v>
      </c>
    </row>
    <row r="218" spans="8:40" x14ac:dyDescent="0.25">
      <c r="H218" s="3" t="s">
        <v>230</v>
      </c>
      <c r="I218" s="3" t="s">
        <v>35</v>
      </c>
      <c r="J218" s="3" t="str">
        <f>VLOOKUP(Toquio_2020_Quadro_medalhas[[#This Row],[País]],delegações_Toquio_2020[],3,0)</f>
        <v>Irlanda</v>
      </c>
      <c r="K218" s="3" t="s">
        <v>178</v>
      </c>
      <c r="L218" s="3" t="s">
        <v>77</v>
      </c>
      <c r="M218" s="3" t="s">
        <v>104</v>
      </c>
      <c r="N218" s="3">
        <v>1</v>
      </c>
      <c r="P218" s="3" t="s">
        <v>476</v>
      </c>
      <c r="Q218" s="3" t="s">
        <v>249</v>
      </c>
      <c r="R218" s="20" t="s">
        <v>640</v>
      </c>
      <c r="S218" s="3" t="s">
        <v>581</v>
      </c>
      <c r="T218" s="3" t="s">
        <v>78</v>
      </c>
    </row>
    <row r="219" spans="8:40" x14ac:dyDescent="0.25">
      <c r="H219" s="3" t="s">
        <v>230</v>
      </c>
      <c r="I219" s="3" t="s">
        <v>90</v>
      </c>
      <c r="J219" s="3" t="str">
        <f>VLOOKUP(Toquio_2020_Quadro_medalhas[[#This Row],[País]],delegações_Toquio_2020[],3,0)</f>
        <v>Letônia</v>
      </c>
      <c r="K219" s="3" t="s">
        <v>178</v>
      </c>
      <c r="L219" s="3" t="s">
        <v>77</v>
      </c>
      <c r="M219" s="3" t="s">
        <v>104</v>
      </c>
      <c r="N219" s="3">
        <v>1</v>
      </c>
      <c r="P219" s="3" t="s">
        <v>477</v>
      </c>
      <c r="Q219" s="3" t="s">
        <v>249</v>
      </c>
      <c r="R219" s="20" t="s">
        <v>631</v>
      </c>
      <c r="S219" s="3" t="s">
        <v>1020</v>
      </c>
      <c r="T219" s="3" t="s">
        <v>104</v>
      </c>
    </row>
    <row r="220" spans="8:40" x14ac:dyDescent="0.25">
      <c r="H220" s="3" t="s">
        <v>230</v>
      </c>
      <c r="I220" s="3" t="s">
        <v>31</v>
      </c>
      <c r="J220" s="3" t="str">
        <f>VLOOKUP(Toquio_2020_Quadro_medalhas[[#This Row],[País]],delegações_Toquio_2020[],3,0)</f>
        <v>Equador</v>
      </c>
      <c r="K220" s="3" t="s">
        <v>178</v>
      </c>
      <c r="L220" s="3" t="s">
        <v>77</v>
      </c>
      <c r="M220" s="3" t="s">
        <v>104</v>
      </c>
      <c r="N220" s="3">
        <v>1</v>
      </c>
      <c r="P220" s="3" t="s">
        <v>478</v>
      </c>
      <c r="Q220" s="3" t="s">
        <v>249</v>
      </c>
      <c r="R220" s="20" t="s">
        <v>233</v>
      </c>
      <c r="S220" s="3" t="s">
        <v>582</v>
      </c>
      <c r="T220" s="3" t="s">
        <v>104</v>
      </c>
    </row>
    <row r="221" spans="8:40" x14ac:dyDescent="0.25">
      <c r="H221" s="3" t="s">
        <v>230</v>
      </c>
      <c r="I221" s="3" t="s">
        <v>36</v>
      </c>
      <c r="J221" s="3" t="str">
        <f>VLOOKUP(Toquio_2020_Quadro_medalhas[[#This Row],[País]],delegações_Toquio_2020[],3,0)</f>
        <v>Israel</v>
      </c>
      <c r="K221" s="3" t="s">
        <v>178</v>
      </c>
      <c r="L221" s="3" t="s">
        <v>77</v>
      </c>
      <c r="M221" s="3" t="s">
        <v>104</v>
      </c>
      <c r="N221" s="3">
        <v>1</v>
      </c>
      <c r="P221" s="3" t="s">
        <v>479</v>
      </c>
      <c r="Q221" s="3" t="s">
        <v>249</v>
      </c>
      <c r="R221" s="20" t="s">
        <v>238</v>
      </c>
      <c r="S221" s="3" t="s">
        <v>587</v>
      </c>
      <c r="T221" s="3" t="s">
        <v>104</v>
      </c>
    </row>
    <row r="222" spans="8:40" x14ac:dyDescent="0.25">
      <c r="H222" s="3" t="s">
        <v>230</v>
      </c>
      <c r="I222" s="3" t="s">
        <v>42</v>
      </c>
      <c r="J222" s="3" t="str">
        <f>VLOOKUP(Toquio_2020_Quadro_medalhas[[#This Row],[País]],delegações_Toquio_2020[],3,0)</f>
        <v>Bahamas</v>
      </c>
      <c r="K222" s="3" t="s">
        <v>178</v>
      </c>
      <c r="L222" s="3" t="s">
        <v>77</v>
      </c>
      <c r="M222" s="3" t="s">
        <v>104</v>
      </c>
      <c r="N222" s="3">
        <v>1</v>
      </c>
      <c r="P222" s="3" t="s">
        <v>480</v>
      </c>
      <c r="Q222" s="3" t="s">
        <v>249</v>
      </c>
      <c r="R222" s="20" t="s">
        <v>246</v>
      </c>
      <c r="S222" s="3" t="s">
        <v>590</v>
      </c>
      <c r="T222" s="3" t="s">
        <v>78</v>
      </c>
    </row>
    <row r="223" spans="8:40" x14ac:dyDescent="0.25">
      <c r="H223" s="3" t="s">
        <v>230</v>
      </c>
      <c r="I223" s="3" t="s">
        <v>49</v>
      </c>
      <c r="J223" s="3" t="str">
        <f>VLOOKUP(Toquio_2020_Quadro_medalhas[[#This Row],[País]],delegações_Toquio_2020[],3,0)</f>
        <v>Hong Kong, China</v>
      </c>
      <c r="K223" s="3" t="s">
        <v>178</v>
      </c>
      <c r="L223" s="3" t="s">
        <v>77</v>
      </c>
      <c r="M223" s="3" t="s">
        <v>104</v>
      </c>
      <c r="N223" s="3">
        <v>1</v>
      </c>
      <c r="P223" s="3" t="s">
        <v>481</v>
      </c>
      <c r="Q223" s="3" t="s">
        <v>249</v>
      </c>
      <c r="R223" s="20" t="s">
        <v>233</v>
      </c>
      <c r="S223" s="3" t="s">
        <v>582</v>
      </c>
      <c r="T223" s="3" t="s">
        <v>104</v>
      </c>
    </row>
    <row r="224" spans="8:40" x14ac:dyDescent="0.25">
      <c r="H224" s="3" t="s">
        <v>230</v>
      </c>
      <c r="I224" s="3" t="s">
        <v>69</v>
      </c>
      <c r="J224" s="3" t="str">
        <f>VLOOKUP(Toquio_2020_Quadro_medalhas[[#This Row],[País]],delegações_Toquio_2020[],3,0)</f>
        <v>Fiji</v>
      </c>
      <c r="K224" s="3" t="s">
        <v>178</v>
      </c>
      <c r="L224" s="3" t="s">
        <v>77</v>
      </c>
      <c r="M224" s="3" t="s">
        <v>104</v>
      </c>
      <c r="N224" s="3">
        <v>1</v>
      </c>
      <c r="P224" s="3" t="s">
        <v>482</v>
      </c>
      <c r="Q224" s="3" t="s">
        <v>249</v>
      </c>
      <c r="R224" s="20" t="s">
        <v>634</v>
      </c>
      <c r="S224" s="3" t="s">
        <v>1006</v>
      </c>
      <c r="T224" s="3" t="s">
        <v>104</v>
      </c>
    </row>
    <row r="225" spans="8:20" x14ac:dyDescent="0.25">
      <c r="H225" s="3" t="s">
        <v>230</v>
      </c>
      <c r="I225" s="3" t="s">
        <v>91</v>
      </c>
      <c r="J225" s="3" t="str">
        <f>VLOOKUP(Toquio_2020_Quadro_medalhas[[#This Row],[País]],delegações_Toquio_2020[],3,0)</f>
        <v>Marrocos</v>
      </c>
      <c r="K225" s="3" t="s">
        <v>178</v>
      </c>
      <c r="L225" s="3" t="s">
        <v>77</v>
      </c>
      <c r="M225" s="3" t="s">
        <v>104</v>
      </c>
      <c r="N225" s="3">
        <v>1</v>
      </c>
      <c r="P225" s="3" t="s">
        <v>483</v>
      </c>
      <c r="Q225" s="3" t="s">
        <v>249</v>
      </c>
      <c r="R225" s="20" t="s">
        <v>644</v>
      </c>
      <c r="S225" s="3" t="s">
        <v>1014</v>
      </c>
      <c r="T225" s="3" t="s">
        <v>78</v>
      </c>
    </row>
    <row r="226" spans="8:20" x14ac:dyDescent="0.25">
      <c r="H226" s="3" t="s">
        <v>230</v>
      </c>
      <c r="I226" s="3" t="s">
        <v>0</v>
      </c>
      <c r="J226" s="3" t="str">
        <f>VLOOKUP(Toquio_2020_Quadro_medalhas[[#This Row],[País]],delegações_Toquio_2020[],3,0)</f>
        <v>Estados Unidos da América</v>
      </c>
      <c r="K226" s="3" t="s">
        <v>109</v>
      </c>
      <c r="L226" s="3" t="s">
        <v>79</v>
      </c>
      <c r="M226" s="3" t="s">
        <v>104</v>
      </c>
      <c r="N226" s="3">
        <v>15</v>
      </c>
      <c r="P226" s="3" t="s">
        <v>484</v>
      </c>
      <c r="Q226" s="3" t="s">
        <v>249</v>
      </c>
      <c r="R226" s="20" t="s">
        <v>239</v>
      </c>
      <c r="S226" s="3" t="s">
        <v>239</v>
      </c>
      <c r="T226" s="3" t="s">
        <v>78</v>
      </c>
    </row>
    <row r="227" spans="8:20" x14ac:dyDescent="0.25">
      <c r="H227" s="3" t="s">
        <v>230</v>
      </c>
      <c r="I227" s="3" t="s">
        <v>1</v>
      </c>
      <c r="J227" s="3" t="s">
        <v>1</v>
      </c>
      <c r="K227" s="3" t="s">
        <v>111</v>
      </c>
      <c r="L227" s="3" t="s">
        <v>79</v>
      </c>
      <c r="M227" s="3" t="s">
        <v>104</v>
      </c>
      <c r="N227" s="3">
        <v>13</v>
      </c>
      <c r="P227" s="3" t="s">
        <v>485</v>
      </c>
      <c r="Q227" s="3" t="s">
        <v>249</v>
      </c>
      <c r="R227" s="20" t="s">
        <v>637</v>
      </c>
      <c r="S227" s="3" t="s">
        <v>1009</v>
      </c>
      <c r="T227" s="3" t="s">
        <v>78</v>
      </c>
    </row>
    <row r="228" spans="8:20" x14ac:dyDescent="0.25">
      <c r="H228" s="3" t="s">
        <v>230</v>
      </c>
      <c r="I228" s="3" t="s">
        <v>5</v>
      </c>
      <c r="J228" s="3" t="str">
        <f>VLOOKUP(Toquio_2020_Quadro_medalhas[[#This Row],[País]],delegações_Toquio_2020[],3,0)</f>
        <v>Grã Bretanha</v>
      </c>
      <c r="K228" s="3" t="s">
        <v>178</v>
      </c>
      <c r="L228" s="3" t="s">
        <v>79</v>
      </c>
      <c r="M228" s="3" t="s">
        <v>104</v>
      </c>
      <c r="N228" s="3">
        <v>12</v>
      </c>
      <c r="P228" s="3" t="s">
        <v>486</v>
      </c>
      <c r="Q228" s="3" t="s">
        <v>249</v>
      </c>
      <c r="R228" s="20" t="s">
        <v>238</v>
      </c>
      <c r="S228" s="3" t="s">
        <v>587</v>
      </c>
      <c r="T228" s="3" t="s">
        <v>78</v>
      </c>
    </row>
    <row r="229" spans="8:20" x14ac:dyDescent="0.25">
      <c r="H229" s="3" t="s">
        <v>230</v>
      </c>
      <c r="I229" s="3" t="s">
        <v>2</v>
      </c>
      <c r="J229" s="3" t="str">
        <f>VLOOKUP(Toquio_2020_Quadro_medalhas[[#This Row],[País]],delegações_Toquio_2020[],3,0)</f>
        <v>Japão</v>
      </c>
      <c r="K229" s="3" t="s">
        <v>178</v>
      </c>
      <c r="L229" s="3" t="s">
        <v>79</v>
      </c>
      <c r="M229" s="3" t="s">
        <v>104</v>
      </c>
      <c r="N229" s="3">
        <v>5</v>
      </c>
      <c r="P229" s="3" t="s">
        <v>487</v>
      </c>
      <c r="Q229" s="3" t="s">
        <v>249</v>
      </c>
      <c r="R229" s="20" t="s">
        <v>634</v>
      </c>
      <c r="S229" s="3" t="s">
        <v>1006</v>
      </c>
      <c r="T229" s="3" t="s">
        <v>104</v>
      </c>
    </row>
    <row r="230" spans="8:20" x14ac:dyDescent="0.25">
      <c r="H230" s="3" t="s">
        <v>230</v>
      </c>
      <c r="I230" s="3" t="s">
        <v>4</v>
      </c>
      <c r="J230" s="3" t="str">
        <f>VLOOKUP(Toquio_2020_Quadro_medalhas[[#This Row],[País]],delegações_Toquio_2020[],3,0)</f>
        <v>ROC</v>
      </c>
      <c r="K230" s="3" t="s">
        <v>178</v>
      </c>
      <c r="L230" s="3" t="s">
        <v>79</v>
      </c>
      <c r="M230" s="3" t="s">
        <v>104</v>
      </c>
      <c r="N230" s="3">
        <v>11</v>
      </c>
      <c r="P230" s="3" t="s">
        <v>488</v>
      </c>
      <c r="Q230" s="3" t="s">
        <v>249</v>
      </c>
      <c r="R230" s="20" t="s">
        <v>245</v>
      </c>
      <c r="S230" s="3" t="s">
        <v>245</v>
      </c>
      <c r="T230" s="3" t="s">
        <v>104</v>
      </c>
    </row>
    <row r="231" spans="8:20" x14ac:dyDescent="0.25">
      <c r="H231" s="3" t="s">
        <v>230</v>
      </c>
      <c r="I231" s="3" t="s">
        <v>15</v>
      </c>
      <c r="J231" s="3" t="str">
        <f>VLOOKUP(Toquio_2020_Quadro_medalhas[[#This Row],[País]],delegações_Toquio_2020[],3,0)</f>
        <v>Itália</v>
      </c>
      <c r="K231" s="3" t="s">
        <v>178</v>
      </c>
      <c r="L231" s="3" t="s">
        <v>79</v>
      </c>
      <c r="M231" s="3" t="s">
        <v>104</v>
      </c>
      <c r="N231" s="3">
        <v>7</v>
      </c>
      <c r="P231" s="3" t="s">
        <v>489</v>
      </c>
      <c r="Q231" s="3" t="s">
        <v>249</v>
      </c>
      <c r="R231" s="20" t="s">
        <v>239</v>
      </c>
      <c r="S231" s="3" t="s">
        <v>239</v>
      </c>
      <c r="T231" s="3" t="s">
        <v>78</v>
      </c>
    </row>
    <row r="232" spans="8:20" x14ac:dyDescent="0.25">
      <c r="H232" s="3" t="s">
        <v>230</v>
      </c>
      <c r="I232" s="3" t="s">
        <v>14</v>
      </c>
      <c r="J232" s="3" t="str">
        <f>VLOOKUP(Toquio_2020_Quadro_medalhas[[#This Row],[País]],delegações_Toquio_2020[],3,0)</f>
        <v>França</v>
      </c>
      <c r="K232" s="3" t="s">
        <v>178</v>
      </c>
      <c r="L232" s="3" t="s">
        <v>79</v>
      </c>
      <c r="M232" s="3" t="s">
        <v>104</v>
      </c>
      <c r="N232" s="3">
        <v>4</v>
      </c>
      <c r="P232" s="3" t="s">
        <v>490</v>
      </c>
      <c r="Q232" s="3" t="s">
        <v>249</v>
      </c>
      <c r="R232" s="20" t="s">
        <v>244</v>
      </c>
      <c r="S232" s="3" t="s">
        <v>589</v>
      </c>
      <c r="T232" s="3" t="s">
        <v>104</v>
      </c>
    </row>
    <row r="233" spans="8:20" x14ac:dyDescent="0.25">
      <c r="H233" s="3" t="s">
        <v>230</v>
      </c>
      <c r="I233" s="3" t="s">
        <v>3</v>
      </c>
      <c r="J233" s="3" t="str">
        <f>VLOOKUP(Toquio_2020_Quadro_medalhas[[#This Row],[País]],delegações_Toquio_2020[],3,0)</f>
        <v>Austrália</v>
      </c>
      <c r="K233" s="3" t="s">
        <v>178</v>
      </c>
      <c r="L233" s="3" t="s">
        <v>79</v>
      </c>
      <c r="M233" s="3" t="s">
        <v>104</v>
      </c>
      <c r="N233" s="3">
        <v>3</v>
      </c>
      <c r="P233" s="3" t="s">
        <v>491</v>
      </c>
      <c r="Q233" s="3" t="s">
        <v>249</v>
      </c>
      <c r="R233" s="20" t="s">
        <v>239</v>
      </c>
      <c r="S233" s="3" t="s">
        <v>239</v>
      </c>
      <c r="T233" s="3" t="s">
        <v>78</v>
      </c>
    </row>
    <row r="234" spans="8:20" x14ac:dyDescent="0.25">
      <c r="H234" s="3" t="s">
        <v>230</v>
      </c>
      <c r="I234" s="3" t="s">
        <v>54</v>
      </c>
      <c r="J234" s="3" t="str">
        <f>VLOOKUP(Toquio_2020_Quadro_medalhas[[#This Row],[País]],delegações_Toquio_2020[],3,0)</f>
        <v>Cuba</v>
      </c>
      <c r="K234" s="3" t="s">
        <v>178</v>
      </c>
      <c r="L234" s="3" t="s">
        <v>79</v>
      </c>
      <c r="M234" s="3" t="s">
        <v>104</v>
      </c>
      <c r="N234" s="3">
        <v>2</v>
      </c>
      <c r="P234" s="3" t="s">
        <v>492</v>
      </c>
      <c r="Q234" s="3" t="s">
        <v>249</v>
      </c>
      <c r="R234" s="20" t="s">
        <v>237</v>
      </c>
      <c r="S234" s="3" t="s">
        <v>586</v>
      </c>
      <c r="T234" s="3" t="s">
        <v>104</v>
      </c>
    </row>
    <row r="235" spans="8:20" x14ac:dyDescent="0.25">
      <c r="H235" s="3" t="s">
        <v>230</v>
      </c>
      <c r="I235" s="3" t="s">
        <v>8</v>
      </c>
      <c r="J235" s="3" t="str">
        <f>VLOOKUP(Toquio_2020_Quadro_medalhas[[#This Row],[País]],delegações_Toquio_2020[],3,0)</f>
        <v>Países Baixos</v>
      </c>
      <c r="K235" s="3" t="s">
        <v>178</v>
      </c>
      <c r="L235" s="3" t="s">
        <v>79</v>
      </c>
      <c r="M235" s="3" t="s">
        <v>104</v>
      </c>
      <c r="N235" s="3">
        <v>7</v>
      </c>
      <c r="P235" s="3" t="s">
        <v>493</v>
      </c>
      <c r="Q235" s="3" t="s">
        <v>249</v>
      </c>
      <c r="R235" s="20" t="s">
        <v>640</v>
      </c>
      <c r="S235" s="3" t="s">
        <v>581</v>
      </c>
      <c r="T235" s="3" t="s">
        <v>104</v>
      </c>
    </row>
    <row r="236" spans="8:20" x14ac:dyDescent="0.25">
      <c r="H236" s="3" t="s">
        <v>230</v>
      </c>
      <c r="I236" s="3" t="s">
        <v>25</v>
      </c>
      <c r="J236" s="3" t="str">
        <f>VLOOKUP(Toquio_2020_Quadro_medalhas[[#This Row],[País]],delegações_Toquio_2020[],3,0)</f>
        <v>Hungria</v>
      </c>
      <c r="K236" s="3" t="s">
        <v>178</v>
      </c>
      <c r="L236" s="3" t="s">
        <v>79</v>
      </c>
      <c r="M236" s="3" t="s">
        <v>104</v>
      </c>
      <c r="N236" s="3">
        <v>6</v>
      </c>
      <c r="P236" s="3" t="s">
        <v>494</v>
      </c>
      <c r="Q236" s="3" t="s">
        <v>249</v>
      </c>
      <c r="R236" s="20" t="s">
        <v>238</v>
      </c>
      <c r="S236" s="3" t="s">
        <v>587</v>
      </c>
      <c r="T236" s="3" t="s">
        <v>78</v>
      </c>
    </row>
    <row r="237" spans="8:20" x14ac:dyDescent="0.25">
      <c r="H237" s="3" t="s">
        <v>230</v>
      </c>
      <c r="I237" s="3" t="s">
        <v>10</v>
      </c>
      <c r="J237" s="3" t="str">
        <f>VLOOKUP(Toquio_2020_Quadro_medalhas[[#This Row],[País]],delegações_Toquio_2020[],3,0)</f>
        <v>Brasil</v>
      </c>
      <c r="K237" s="3" t="s">
        <v>178</v>
      </c>
      <c r="L237" s="3" t="s">
        <v>79</v>
      </c>
      <c r="M237" s="3" t="s">
        <v>104</v>
      </c>
      <c r="N237" s="3">
        <v>2</v>
      </c>
      <c r="P237" s="3" t="s">
        <v>495</v>
      </c>
      <c r="Q237" s="3" t="s">
        <v>249</v>
      </c>
      <c r="R237" s="20" t="s">
        <v>246</v>
      </c>
      <c r="S237" s="3" t="s">
        <v>590</v>
      </c>
      <c r="T237" s="3" t="s">
        <v>78</v>
      </c>
    </row>
    <row r="238" spans="8:20" x14ac:dyDescent="0.25">
      <c r="H238" s="3" t="s">
        <v>230</v>
      </c>
      <c r="I238" s="3" t="s">
        <v>68</v>
      </c>
      <c r="J238" s="3" t="str">
        <f>VLOOKUP(Toquio_2020_Quadro_medalhas[[#This Row],[País]],delegações_Toquio_2020[],3,0)</f>
        <v>Noruega</v>
      </c>
      <c r="K238" s="3" t="s">
        <v>178</v>
      </c>
      <c r="L238" s="3" t="s">
        <v>79</v>
      </c>
      <c r="M238" s="3" t="s">
        <v>104</v>
      </c>
      <c r="N238" s="3">
        <v>2</v>
      </c>
      <c r="P238" s="3" t="s">
        <v>496</v>
      </c>
      <c r="Q238" s="3" t="s">
        <v>249</v>
      </c>
      <c r="R238" s="20" t="s">
        <v>238</v>
      </c>
      <c r="S238" s="3" t="s">
        <v>587</v>
      </c>
      <c r="T238" s="3" t="s">
        <v>104</v>
      </c>
    </row>
    <row r="239" spans="8:20" x14ac:dyDescent="0.25">
      <c r="H239" s="3" t="s">
        <v>230</v>
      </c>
      <c r="I239" s="3" t="s">
        <v>9</v>
      </c>
      <c r="J239" s="3" t="str">
        <f>VLOOKUP(Toquio_2020_Quadro_medalhas[[#This Row],[País]],delegações_Toquio_2020[],3,0)</f>
        <v>Alemanha</v>
      </c>
      <c r="K239" s="3" t="s">
        <v>178</v>
      </c>
      <c r="L239" s="3" t="s">
        <v>79</v>
      </c>
      <c r="M239" s="3" t="s">
        <v>104</v>
      </c>
      <c r="N239" s="3">
        <v>7</v>
      </c>
      <c r="P239" s="3" t="s">
        <v>497</v>
      </c>
      <c r="Q239" s="3" t="s">
        <v>249</v>
      </c>
      <c r="R239" s="20" t="s">
        <v>246</v>
      </c>
      <c r="S239" s="3" t="s">
        <v>590</v>
      </c>
      <c r="T239" s="3" t="s">
        <v>104</v>
      </c>
    </row>
    <row r="240" spans="8:20" x14ac:dyDescent="0.25">
      <c r="H240" s="3" t="s">
        <v>230</v>
      </c>
      <c r="I240" s="3" t="s">
        <v>29</v>
      </c>
      <c r="J240" s="3" t="str">
        <f>VLOOKUP(Toquio_2020_Quadro_medalhas[[#This Row],[País]],delegações_Toquio_2020[],3,0)</f>
        <v>República Checa</v>
      </c>
      <c r="K240" s="3" t="s">
        <v>178</v>
      </c>
      <c r="L240" s="3" t="s">
        <v>79</v>
      </c>
      <c r="M240" s="3" t="s">
        <v>104</v>
      </c>
      <c r="N240" s="3">
        <v>3</v>
      </c>
      <c r="P240" s="3" t="s">
        <v>498</v>
      </c>
      <c r="Q240" s="3" t="s">
        <v>249</v>
      </c>
      <c r="R240" s="20" t="s">
        <v>626</v>
      </c>
      <c r="S240" s="3" t="s">
        <v>999</v>
      </c>
      <c r="T240" s="3" t="s">
        <v>104</v>
      </c>
    </row>
    <row r="241" spans="8:20" x14ac:dyDescent="0.25">
      <c r="H241" s="3" t="s">
        <v>230</v>
      </c>
      <c r="I241" s="3" t="s">
        <v>84</v>
      </c>
      <c r="J241" s="3" t="s">
        <v>1277</v>
      </c>
      <c r="K241" s="3" t="s">
        <v>1276</v>
      </c>
      <c r="L241" s="3" t="s">
        <v>79</v>
      </c>
      <c r="M241" s="3" t="s">
        <v>104</v>
      </c>
      <c r="N241" s="3">
        <v>2</v>
      </c>
      <c r="P241" s="3" t="s">
        <v>499</v>
      </c>
      <c r="Q241" s="3" t="s">
        <v>249</v>
      </c>
      <c r="R241" s="20" t="s">
        <v>238</v>
      </c>
      <c r="S241" s="3" t="s">
        <v>587</v>
      </c>
      <c r="T241" s="3" t="s">
        <v>104</v>
      </c>
    </row>
    <row r="242" spans="8:20" x14ac:dyDescent="0.25">
      <c r="H242" s="3" t="s">
        <v>230</v>
      </c>
      <c r="I242" s="3" t="s">
        <v>16</v>
      </c>
      <c r="J242" s="3" t="str">
        <f>VLOOKUP(Toquio_2020_Quadro_medalhas[[#This Row],[País]],delegações_Toquio_2020[],3,0)</f>
        <v>República da Coreia</v>
      </c>
      <c r="K242" s="3" t="s">
        <v>178</v>
      </c>
      <c r="L242" s="3" t="s">
        <v>79</v>
      </c>
      <c r="M242" s="3" t="s">
        <v>104</v>
      </c>
      <c r="N242" s="3">
        <v>1</v>
      </c>
      <c r="P242" s="3" t="s">
        <v>500</v>
      </c>
      <c r="Q242" s="3" t="s">
        <v>249</v>
      </c>
      <c r="R242" s="20" t="s">
        <v>244</v>
      </c>
      <c r="S242" s="3" t="s">
        <v>589</v>
      </c>
      <c r="T242" s="3" t="s">
        <v>78</v>
      </c>
    </row>
    <row r="243" spans="8:20" x14ac:dyDescent="0.25">
      <c r="H243" s="3" t="s">
        <v>230</v>
      </c>
      <c r="I243" s="3" t="s">
        <v>86</v>
      </c>
      <c r="J243" s="3" t="str">
        <f>VLOOKUP(Toquio_2020_Quadro_medalhas[[#This Row],[País]],delegações_Toquio_2020[],3,0)</f>
        <v>Georgia</v>
      </c>
      <c r="K243" s="3" t="s">
        <v>178</v>
      </c>
      <c r="L243" s="3" t="s">
        <v>79</v>
      </c>
      <c r="M243" s="3" t="s">
        <v>104</v>
      </c>
      <c r="N243" s="3">
        <v>5</v>
      </c>
      <c r="P243" s="3" t="s">
        <v>501</v>
      </c>
      <c r="Q243" s="3" t="s">
        <v>249</v>
      </c>
      <c r="R243" s="20" t="s">
        <v>634</v>
      </c>
      <c r="S243" s="3" t="s">
        <v>1006</v>
      </c>
      <c r="T243" s="3" t="s">
        <v>78</v>
      </c>
    </row>
    <row r="244" spans="8:20" x14ac:dyDescent="0.25">
      <c r="H244" s="3" t="s">
        <v>230</v>
      </c>
      <c r="I244" s="3" t="s">
        <v>40</v>
      </c>
      <c r="J244" s="3" t="str">
        <f>VLOOKUP(Toquio_2020_Quadro_medalhas[[#This Row],[País]],delegações_Toquio_2020[],3,0)</f>
        <v>Croácia</v>
      </c>
      <c r="K244" s="3" t="s">
        <v>178</v>
      </c>
      <c r="L244" s="3" t="s">
        <v>79</v>
      </c>
      <c r="M244" s="3" t="s">
        <v>104</v>
      </c>
      <c r="N244" s="3">
        <v>3</v>
      </c>
      <c r="P244" s="3" t="s">
        <v>502</v>
      </c>
      <c r="Q244" s="3" t="s">
        <v>249</v>
      </c>
      <c r="R244" s="20" t="s">
        <v>233</v>
      </c>
      <c r="S244" s="3" t="s">
        <v>582</v>
      </c>
      <c r="T244" s="3" t="s">
        <v>104</v>
      </c>
    </row>
    <row r="245" spans="8:20" x14ac:dyDescent="0.25">
      <c r="H245" s="3" t="s">
        <v>230</v>
      </c>
      <c r="I245" s="3" t="s">
        <v>26</v>
      </c>
      <c r="J245" s="3" t="str">
        <f>VLOOKUP(Toquio_2020_Quadro_medalhas[[#This Row],[País]],delegações_Toquio_2020[],3,0)</f>
        <v>Dinamarca</v>
      </c>
      <c r="K245" s="3" t="s">
        <v>178</v>
      </c>
      <c r="L245" s="3" t="s">
        <v>79</v>
      </c>
      <c r="M245" s="3" t="s">
        <v>104</v>
      </c>
      <c r="N245" s="3">
        <v>3</v>
      </c>
      <c r="P245" s="3" t="s">
        <v>503</v>
      </c>
      <c r="Q245" s="3" t="s">
        <v>249</v>
      </c>
      <c r="R245" s="20" t="s">
        <v>246</v>
      </c>
      <c r="S245" s="3" t="s">
        <v>590</v>
      </c>
      <c r="T245" s="3" t="s">
        <v>78</v>
      </c>
    </row>
    <row r="246" spans="8:20" x14ac:dyDescent="0.25">
      <c r="H246" s="3" t="s">
        <v>230</v>
      </c>
      <c r="I246" s="3" t="s">
        <v>17</v>
      </c>
      <c r="J246" s="3" t="str">
        <f>VLOOKUP(Toquio_2020_Quadro_medalhas[[#This Row],[País]],delegações_Toquio_2020[],3,0)</f>
        <v>Quênia</v>
      </c>
      <c r="K246" s="3" t="s">
        <v>178</v>
      </c>
      <c r="L246" s="3" t="s">
        <v>79</v>
      </c>
      <c r="M246" s="3" t="s">
        <v>104</v>
      </c>
      <c r="N246" s="3">
        <v>2</v>
      </c>
      <c r="P246" s="3" t="s">
        <v>504</v>
      </c>
      <c r="Q246" s="3" t="s">
        <v>249</v>
      </c>
      <c r="R246" s="20" t="s">
        <v>634</v>
      </c>
      <c r="S246" s="3" t="s">
        <v>1006</v>
      </c>
      <c r="T246" s="3" t="s">
        <v>104</v>
      </c>
    </row>
    <row r="247" spans="8:20" x14ac:dyDescent="0.25">
      <c r="H247" s="3" t="s">
        <v>230</v>
      </c>
      <c r="I247" s="3" t="s">
        <v>48</v>
      </c>
      <c r="J247" s="3" t="str">
        <f>VLOOKUP(Toquio_2020_Quadro_medalhas[[#This Row],[País]],delegações_Toquio_2020[],3,0)</f>
        <v>Suécia</v>
      </c>
      <c r="K247" s="3" t="s">
        <v>178</v>
      </c>
      <c r="L247" s="3" t="s">
        <v>79</v>
      </c>
      <c r="M247" s="3" t="s">
        <v>104</v>
      </c>
      <c r="N247" s="3">
        <v>2</v>
      </c>
      <c r="P247" s="3" t="s">
        <v>505</v>
      </c>
      <c r="Q247" s="3" t="s">
        <v>249</v>
      </c>
      <c r="R247" s="20" t="s">
        <v>233</v>
      </c>
      <c r="S247" s="3" t="s">
        <v>582</v>
      </c>
      <c r="T247" s="3" t="s">
        <v>104</v>
      </c>
    </row>
    <row r="248" spans="8:20" x14ac:dyDescent="0.25">
      <c r="H248" s="3" t="s">
        <v>230</v>
      </c>
      <c r="I248" s="3" t="s">
        <v>7</v>
      </c>
      <c r="J248" s="3" t="str">
        <f>VLOOKUP(Toquio_2020_Quadro_medalhas[[#This Row],[País]],delegações_Toquio_2020[],3,0)</f>
        <v>Canadá</v>
      </c>
      <c r="K248" s="3" t="s">
        <v>178</v>
      </c>
      <c r="L248" s="3" t="s">
        <v>79</v>
      </c>
      <c r="M248" s="3" t="s">
        <v>104</v>
      </c>
      <c r="N248" s="3">
        <v>1</v>
      </c>
      <c r="P248" s="3" t="s">
        <v>506</v>
      </c>
      <c r="Q248" s="3" t="s">
        <v>249</v>
      </c>
      <c r="R248" s="20" t="s">
        <v>236</v>
      </c>
      <c r="S248" s="3" t="s">
        <v>585</v>
      </c>
      <c r="T248" s="3" t="s">
        <v>78</v>
      </c>
    </row>
    <row r="249" spans="8:20" x14ac:dyDescent="0.25">
      <c r="H249" s="3" t="s">
        <v>230</v>
      </c>
      <c r="I249" s="3" t="s">
        <v>87</v>
      </c>
      <c r="J249" s="3" t="str">
        <f>VLOOKUP(Toquio_2020_Quadro_medalhas[[#This Row],[País]],delegações_Toquio_2020[],3,0)</f>
        <v>Grécia</v>
      </c>
      <c r="K249" s="3" t="s">
        <v>178</v>
      </c>
      <c r="L249" s="3" t="s">
        <v>79</v>
      </c>
      <c r="M249" s="3" t="s">
        <v>104</v>
      </c>
      <c r="N249" s="3">
        <v>1</v>
      </c>
      <c r="P249" s="3" t="s">
        <v>507</v>
      </c>
      <c r="Q249" s="3" t="s">
        <v>249</v>
      </c>
      <c r="R249" s="20" t="s">
        <v>244</v>
      </c>
      <c r="S249" s="3" t="s">
        <v>589</v>
      </c>
      <c r="T249" s="3" t="s">
        <v>78</v>
      </c>
    </row>
    <row r="250" spans="8:20" x14ac:dyDescent="0.25">
      <c r="H250" s="3" t="s">
        <v>230</v>
      </c>
      <c r="I250" s="3" t="s">
        <v>22</v>
      </c>
      <c r="J250" s="3" t="str">
        <f>VLOOKUP(Toquio_2020_Quadro_medalhas[[#This Row],[País]],delegações_Toquio_2020[],3,0)</f>
        <v>Espanha</v>
      </c>
      <c r="K250" s="3" t="s">
        <v>178</v>
      </c>
      <c r="L250" s="3" t="s">
        <v>79</v>
      </c>
      <c r="M250" s="3" t="s">
        <v>104</v>
      </c>
      <c r="N250" s="3">
        <v>4</v>
      </c>
      <c r="P250" s="3" t="s">
        <v>508</v>
      </c>
      <c r="Q250" s="3" t="s">
        <v>249</v>
      </c>
      <c r="R250" s="20" t="s">
        <v>648</v>
      </c>
      <c r="S250" s="3" t="s">
        <v>1018</v>
      </c>
      <c r="T250" s="3" t="s">
        <v>78</v>
      </c>
    </row>
    <row r="251" spans="8:20" x14ac:dyDescent="0.25">
      <c r="H251" s="3" t="s">
        <v>230</v>
      </c>
      <c r="I251" s="3" t="s">
        <v>6</v>
      </c>
      <c r="J251" s="3" t="str">
        <f>VLOOKUP(Toquio_2020_Quadro_medalhas[[#This Row],[País]],delegações_Toquio_2020[],3,0)</f>
        <v>Nova Zelândia</v>
      </c>
      <c r="K251" s="3" t="s">
        <v>178</v>
      </c>
      <c r="L251" s="3" t="s">
        <v>79</v>
      </c>
      <c r="M251" s="3" t="s">
        <v>104</v>
      </c>
      <c r="N251" s="3">
        <v>3</v>
      </c>
      <c r="P251" s="3" t="s">
        <v>509</v>
      </c>
      <c r="Q251" s="3" t="s">
        <v>249</v>
      </c>
      <c r="R251" s="20" t="s">
        <v>640</v>
      </c>
      <c r="S251" s="3" t="s">
        <v>581</v>
      </c>
      <c r="T251" s="3" t="s">
        <v>78</v>
      </c>
    </row>
    <row r="252" spans="8:20" x14ac:dyDescent="0.25">
      <c r="H252" s="3" t="s">
        <v>230</v>
      </c>
      <c r="I252" s="3" t="s">
        <v>47</v>
      </c>
      <c r="J252" s="3" t="str">
        <f>VLOOKUP(Toquio_2020_Quadro_medalhas[[#This Row],[País]],delegações_Toquio_2020[],3,0)</f>
        <v>Ucrânia</v>
      </c>
      <c r="K252" s="3" t="s">
        <v>178</v>
      </c>
      <c r="L252" s="3" t="s">
        <v>79</v>
      </c>
      <c r="M252" s="3" t="s">
        <v>104</v>
      </c>
      <c r="N252" s="3">
        <v>3</v>
      </c>
      <c r="P252" s="3" t="s">
        <v>510</v>
      </c>
      <c r="Q252" s="3" t="s">
        <v>249</v>
      </c>
      <c r="R252" s="20" t="s">
        <v>233</v>
      </c>
      <c r="S252" s="3" t="s">
        <v>582</v>
      </c>
      <c r="T252" s="3" t="s">
        <v>78</v>
      </c>
    </row>
    <row r="253" spans="8:20" x14ac:dyDescent="0.25">
      <c r="H253" s="3" t="s">
        <v>230</v>
      </c>
      <c r="I253" s="3" t="s">
        <v>24</v>
      </c>
      <c r="J253" s="3" t="str">
        <f>VLOOKUP(Toquio_2020_Quadro_medalhas[[#This Row],[País]],delegações_Toquio_2020[],3,0)</f>
        <v>Taipei Chinês</v>
      </c>
      <c r="K253" s="3" t="s">
        <v>178</v>
      </c>
      <c r="L253" s="3" t="s">
        <v>79</v>
      </c>
      <c r="M253" s="3" t="s">
        <v>104</v>
      </c>
      <c r="N253" s="3">
        <v>3</v>
      </c>
      <c r="P253" s="3" t="s">
        <v>511</v>
      </c>
      <c r="Q253" s="3" t="s">
        <v>249</v>
      </c>
      <c r="R253" s="20" t="s">
        <v>246</v>
      </c>
      <c r="S253" s="3" t="s">
        <v>590</v>
      </c>
      <c r="T253" s="3" t="s">
        <v>104</v>
      </c>
    </row>
    <row r="254" spans="8:20" x14ac:dyDescent="0.25">
      <c r="H254" s="3" t="s">
        <v>230</v>
      </c>
      <c r="I254" s="3" t="s">
        <v>27</v>
      </c>
      <c r="J254" s="3" t="str">
        <f>VLOOKUP(Toquio_2020_Quadro_medalhas[[#This Row],[País]],delegações_Toquio_2020[],3,0)</f>
        <v>Turquia</v>
      </c>
      <c r="K254" s="3" t="s">
        <v>178</v>
      </c>
      <c r="L254" s="3" t="s">
        <v>79</v>
      </c>
      <c r="M254" s="3" t="s">
        <v>104</v>
      </c>
      <c r="N254" s="3">
        <v>1</v>
      </c>
      <c r="P254" s="3" t="s">
        <v>512</v>
      </c>
      <c r="Q254" s="3" t="s">
        <v>249</v>
      </c>
      <c r="R254" s="20" t="s">
        <v>239</v>
      </c>
      <c r="S254" s="3" t="s">
        <v>239</v>
      </c>
      <c r="T254" s="3" t="s">
        <v>104</v>
      </c>
    </row>
    <row r="255" spans="8:20" x14ac:dyDescent="0.25">
      <c r="H255" s="3" t="s">
        <v>230</v>
      </c>
      <c r="I255" s="3" t="s">
        <v>18</v>
      </c>
      <c r="J255" s="3" t="str">
        <f>VLOOKUP(Toquio_2020_Quadro_medalhas[[#This Row],[País]],delegações_Toquio_2020[],3,0)</f>
        <v>Sérvia</v>
      </c>
      <c r="K255" s="3" t="s">
        <v>178</v>
      </c>
      <c r="L255" s="3" t="s">
        <v>79</v>
      </c>
      <c r="M255" s="3" t="s">
        <v>104</v>
      </c>
      <c r="N255" s="3">
        <v>1</v>
      </c>
      <c r="P255" s="3" t="s">
        <v>513</v>
      </c>
      <c r="Q255" s="3" t="s">
        <v>249</v>
      </c>
      <c r="R255" s="20" t="s">
        <v>244</v>
      </c>
      <c r="S255" s="3" t="s">
        <v>589</v>
      </c>
      <c r="T255" s="3" t="s">
        <v>104</v>
      </c>
    </row>
    <row r="256" spans="8:20" x14ac:dyDescent="0.25">
      <c r="H256" s="3" t="s">
        <v>230</v>
      </c>
      <c r="I256" s="3" t="s">
        <v>19</v>
      </c>
      <c r="J256" s="3" t="str">
        <f>VLOOKUP(Toquio_2020_Quadro_medalhas[[#This Row],[País]],delegações_Toquio_2020[],3,0)</f>
        <v>Bélgica</v>
      </c>
      <c r="K256" s="3" t="s">
        <v>178</v>
      </c>
      <c r="L256" s="3" t="s">
        <v>79</v>
      </c>
      <c r="M256" s="3" t="s">
        <v>104</v>
      </c>
      <c r="N256" s="3">
        <v>1</v>
      </c>
      <c r="P256" s="3" t="s">
        <v>514</v>
      </c>
      <c r="Q256" s="3" t="s">
        <v>249</v>
      </c>
      <c r="R256" s="20" t="s">
        <v>637</v>
      </c>
      <c r="S256" s="3" t="s">
        <v>1009</v>
      </c>
      <c r="T256" s="3" t="s">
        <v>78</v>
      </c>
    </row>
    <row r="257" spans="8:20" x14ac:dyDescent="0.25">
      <c r="H257" s="3" t="s">
        <v>230</v>
      </c>
      <c r="I257" s="3" t="s">
        <v>52</v>
      </c>
      <c r="J257" s="3" t="str">
        <f>VLOOKUP(Toquio_2020_Quadro_medalhas[[#This Row],[País]],delegações_Toquio_2020[],3,0)</f>
        <v>Índia</v>
      </c>
      <c r="K257" s="3" t="s">
        <v>178</v>
      </c>
      <c r="L257" s="3" t="s">
        <v>79</v>
      </c>
      <c r="M257" s="3" t="s">
        <v>104</v>
      </c>
      <c r="N257" s="3">
        <v>1</v>
      </c>
      <c r="P257" s="3" t="s">
        <v>515</v>
      </c>
      <c r="Q257" s="3" t="s">
        <v>249</v>
      </c>
      <c r="R257" s="20" t="s">
        <v>246</v>
      </c>
      <c r="S257" s="3" t="s">
        <v>590</v>
      </c>
      <c r="T257" s="3" t="s">
        <v>104</v>
      </c>
    </row>
    <row r="258" spans="8:20" x14ac:dyDescent="0.25">
      <c r="H258" s="3" t="s">
        <v>230</v>
      </c>
      <c r="I258" s="3" t="s">
        <v>41</v>
      </c>
      <c r="J258" s="3" t="str">
        <f>VLOOKUP(Toquio_2020_Quadro_medalhas[[#This Row],[País]],delegações_Toquio_2020[],3,0)</f>
        <v>Uganda</v>
      </c>
      <c r="K258" s="3" t="s">
        <v>178</v>
      </c>
      <c r="L258" s="3" t="s">
        <v>79</v>
      </c>
      <c r="M258" s="3" t="s">
        <v>104</v>
      </c>
      <c r="N258" s="3">
        <v>1</v>
      </c>
      <c r="P258" s="3" t="s">
        <v>516</v>
      </c>
      <c r="Q258" s="3" t="s">
        <v>249</v>
      </c>
      <c r="R258" s="20" t="s">
        <v>235</v>
      </c>
      <c r="S258" s="3" t="s">
        <v>584</v>
      </c>
      <c r="T258" s="3" t="s">
        <v>78</v>
      </c>
    </row>
    <row r="259" spans="8:20" x14ac:dyDescent="0.25">
      <c r="H259" s="3" t="s">
        <v>230</v>
      </c>
      <c r="I259" s="3" t="s">
        <v>50</v>
      </c>
      <c r="J259" s="3" t="str">
        <f>VLOOKUP(Toquio_2020_Quadro_medalhas[[#This Row],[País]],delegações_Toquio_2020[],3,0)</f>
        <v>Bielo-Rússia</v>
      </c>
      <c r="K259" s="3" t="s">
        <v>178</v>
      </c>
      <c r="L259" s="3" t="s">
        <v>79</v>
      </c>
      <c r="M259" s="3" t="s">
        <v>104</v>
      </c>
      <c r="N259" s="3">
        <v>1</v>
      </c>
      <c r="P259" s="3" t="s">
        <v>517</v>
      </c>
      <c r="Q259" s="3" t="s">
        <v>249</v>
      </c>
      <c r="R259" s="20" t="s">
        <v>238</v>
      </c>
      <c r="S259" s="3" t="s">
        <v>587</v>
      </c>
      <c r="T259" s="3" t="s">
        <v>78</v>
      </c>
    </row>
    <row r="260" spans="8:20" x14ac:dyDescent="0.25">
      <c r="H260" s="3" t="s">
        <v>230</v>
      </c>
      <c r="I260" s="3" t="s">
        <v>64</v>
      </c>
      <c r="J260" s="3" t="str">
        <f>VLOOKUP(Toquio_2020_Quadro_medalhas[[#This Row],[País]],delegações_Toquio_2020[],3,0)</f>
        <v>Etiópia</v>
      </c>
      <c r="K260" s="3" t="s">
        <v>178</v>
      </c>
      <c r="L260" s="3" t="s">
        <v>79</v>
      </c>
      <c r="M260" s="3" t="s">
        <v>104</v>
      </c>
      <c r="N260" s="3">
        <v>1</v>
      </c>
      <c r="P260" s="3" t="s">
        <v>518</v>
      </c>
      <c r="Q260" s="3" t="s">
        <v>249</v>
      </c>
      <c r="R260" s="20" t="s">
        <v>233</v>
      </c>
      <c r="S260" s="3" t="s">
        <v>582</v>
      </c>
      <c r="T260" s="3" t="s">
        <v>78</v>
      </c>
    </row>
    <row r="261" spans="8:20" x14ac:dyDescent="0.25">
      <c r="H261" s="3" t="s">
        <v>230</v>
      </c>
      <c r="I261" s="3" t="s">
        <v>89</v>
      </c>
      <c r="J261" s="3" t="str">
        <f>VLOOKUP(Toquio_2020_Quadro_medalhas[[#This Row],[País]],delegações_Toquio_2020[],3,0)</f>
        <v>Tunísia</v>
      </c>
      <c r="K261" s="3" t="s">
        <v>178</v>
      </c>
      <c r="L261" s="3" t="s">
        <v>79</v>
      </c>
      <c r="M261" s="3" t="s">
        <v>104</v>
      </c>
      <c r="N261" s="3">
        <v>1</v>
      </c>
      <c r="P261" s="3" t="s">
        <v>519</v>
      </c>
      <c r="Q261" s="3" t="s">
        <v>249</v>
      </c>
      <c r="R261" s="20" t="s">
        <v>238</v>
      </c>
      <c r="S261" s="3" t="s">
        <v>587</v>
      </c>
      <c r="T261" s="3" t="s">
        <v>104</v>
      </c>
    </row>
    <row r="262" spans="8:20" x14ac:dyDescent="0.25">
      <c r="H262" s="3" t="s">
        <v>230</v>
      </c>
      <c r="I262" s="3" t="s">
        <v>43</v>
      </c>
      <c r="J262" s="3" t="str">
        <f>VLOOKUP(Toquio_2020_Quadro_medalhas[[#This Row],[País]],delegações_Toquio_2020[],3,0)</f>
        <v>Venezuela</v>
      </c>
      <c r="K262" s="3" t="s">
        <v>178</v>
      </c>
      <c r="L262" s="3" t="s">
        <v>79</v>
      </c>
      <c r="M262" s="3" t="s">
        <v>104</v>
      </c>
      <c r="N262" s="3">
        <v>3</v>
      </c>
      <c r="P262" s="3" t="s">
        <v>520</v>
      </c>
      <c r="Q262" s="3" t="s">
        <v>249</v>
      </c>
      <c r="R262" s="20" t="s">
        <v>232</v>
      </c>
      <c r="S262" s="3" t="s">
        <v>591</v>
      </c>
      <c r="T262" s="3" t="s">
        <v>78</v>
      </c>
    </row>
    <row r="263" spans="8:20" x14ac:dyDescent="0.25">
      <c r="H263" s="3" t="s">
        <v>230</v>
      </c>
      <c r="I263" s="3" t="s">
        <v>53</v>
      </c>
      <c r="J263" s="3" t="str">
        <f>VLOOKUP(Toquio_2020_Quadro_medalhas[[#This Row],[País]],delegações_Toquio_2020[],3,0)</f>
        <v>Azerbaijão</v>
      </c>
      <c r="K263" s="3" t="s">
        <v>178</v>
      </c>
      <c r="L263" s="3" t="s">
        <v>79</v>
      </c>
      <c r="M263" s="3" t="s">
        <v>104</v>
      </c>
      <c r="N263" s="3">
        <v>2</v>
      </c>
      <c r="P263" s="3" t="s">
        <v>521</v>
      </c>
      <c r="Q263" s="3" t="s">
        <v>249</v>
      </c>
      <c r="R263" s="20" t="s">
        <v>624</v>
      </c>
      <c r="S263" s="3" t="s">
        <v>997</v>
      </c>
      <c r="T263" s="3" t="s">
        <v>78</v>
      </c>
    </row>
    <row r="264" spans="8:20" x14ac:dyDescent="0.25">
      <c r="H264" s="3" t="s">
        <v>230</v>
      </c>
      <c r="I264" s="3" t="s">
        <v>92</v>
      </c>
      <c r="J264" s="3" t="str">
        <f>VLOOKUP(Toquio_2020_Quadro_medalhas[[#This Row],[País]],delegações_Toquio_2020[],3,0)</f>
        <v>Armênia</v>
      </c>
      <c r="K264" s="3" t="s">
        <v>178</v>
      </c>
      <c r="L264" s="3" t="s">
        <v>79</v>
      </c>
      <c r="M264" s="3" t="s">
        <v>104</v>
      </c>
      <c r="N264" s="3">
        <v>2</v>
      </c>
      <c r="P264" s="3" t="s">
        <v>522</v>
      </c>
      <c r="Q264" s="3" t="s">
        <v>249</v>
      </c>
      <c r="R264" s="20" t="s">
        <v>244</v>
      </c>
      <c r="S264" s="3" t="s">
        <v>589</v>
      </c>
      <c r="T264" s="3" t="s">
        <v>104</v>
      </c>
    </row>
    <row r="265" spans="8:20" x14ac:dyDescent="0.25">
      <c r="H265" s="3" t="s">
        <v>230</v>
      </c>
      <c r="I265" s="3" t="s">
        <v>44</v>
      </c>
      <c r="J265" s="3" t="str">
        <f>VLOOKUP(Toquio_2020_Quadro_medalhas[[#This Row],[País]],delegações_Toquio_2020[],3,0)</f>
        <v>Eslováquia</v>
      </c>
      <c r="K265" s="3" t="s">
        <v>178</v>
      </c>
      <c r="L265" s="3" t="s">
        <v>79</v>
      </c>
      <c r="M265" s="3" t="s">
        <v>104</v>
      </c>
      <c r="N265" s="3">
        <v>2</v>
      </c>
      <c r="P265" s="3" t="s">
        <v>523</v>
      </c>
      <c r="Q265" s="3" t="s">
        <v>249</v>
      </c>
      <c r="R265" s="20" t="s">
        <v>242</v>
      </c>
      <c r="S265" s="3" t="s">
        <v>592</v>
      </c>
      <c r="T265" s="3" t="s">
        <v>104</v>
      </c>
    </row>
    <row r="266" spans="8:20" x14ac:dyDescent="0.25">
      <c r="H266" s="3" t="s">
        <v>230</v>
      </c>
      <c r="I266" s="3" t="s">
        <v>51</v>
      </c>
      <c r="J266" s="3" t="str">
        <f>VLOOKUP(Toquio_2020_Quadro_medalhas[[#This Row],[País]],delegações_Toquio_2020[],3,0)</f>
        <v>Colômbia</v>
      </c>
      <c r="K266" s="3" t="s">
        <v>178</v>
      </c>
      <c r="L266" s="3" t="s">
        <v>79</v>
      </c>
      <c r="M266" s="3" t="s">
        <v>104</v>
      </c>
      <c r="N266" s="3">
        <v>2</v>
      </c>
      <c r="P266" s="3" t="s">
        <v>524</v>
      </c>
      <c r="Q266" s="3" t="s">
        <v>249</v>
      </c>
      <c r="R266" s="20" t="s">
        <v>233</v>
      </c>
      <c r="S266" s="3" t="s">
        <v>582</v>
      </c>
      <c r="T266" s="3" t="s">
        <v>78</v>
      </c>
    </row>
    <row r="267" spans="8:20" x14ac:dyDescent="0.25">
      <c r="H267" s="3" t="s">
        <v>230</v>
      </c>
      <c r="I267" s="3" t="s">
        <v>32</v>
      </c>
      <c r="J267" s="3" t="str">
        <f>VLOOKUP(Toquio_2020_Quadro_medalhas[[#This Row],[País]],delegações_Toquio_2020[],3,0)</f>
        <v>Romênia</v>
      </c>
      <c r="K267" s="3" t="s">
        <v>178</v>
      </c>
      <c r="L267" s="3" t="s">
        <v>79</v>
      </c>
      <c r="M267" s="3" t="s">
        <v>104</v>
      </c>
      <c r="N267" s="3">
        <v>2</v>
      </c>
      <c r="P267" s="3" t="s">
        <v>525</v>
      </c>
      <c r="Q267" s="3" t="s">
        <v>249</v>
      </c>
      <c r="R267" s="20" t="s">
        <v>244</v>
      </c>
      <c r="S267" s="3" t="s">
        <v>589</v>
      </c>
      <c r="T267" s="3" t="s">
        <v>104</v>
      </c>
    </row>
    <row r="268" spans="8:20" x14ac:dyDescent="0.25">
      <c r="H268" s="3" t="s">
        <v>230</v>
      </c>
      <c r="I268" s="3" t="s">
        <v>11</v>
      </c>
      <c r="J268" s="3" t="str">
        <f>VLOOKUP(Toquio_2020_Quadro_medalhas[[#This Row],[País]],delegações_Toquio_2020[],3,0)</f>
        <v>Suíça</v>
      </c>
      <c r="K268" s="3" t="s">
        <v>178</v>
      </c>
      <c r="L268" s="3" t="s">
        <v>79</v>
      </c>
      <c r="M268" s="3" t="s">
        <v>104</v>
      </c>
      <c r="N268" s="3">
        <v>1</v>
      </c>
      <c r="P268" s="3" t="s">
        <v>526</v>
      </c>
      <c r="Q268" s="3" t="s">
        <v>249</v>
      </c>
      <c r="R268" s="20" t="s">
        <v>649</v>
      </c>
      <c r="S268" s="3" t="s">
        <v>1019</v>
      </c>
      <c r="T268" s="3" t="s">
        <v>78</v>
      </c>
    </row>
    <row r="269" spans="8:20" x14ac:dyDescent="0.25">
      <c r="H269" s="3" t="s">
        <v>230</v>
      </c>
      <c r="I269" s="3" t="s">
        <v>34</v>
      </c>
      <c r="J269" s="3" t="str">
        <f>VLOOKUP(Toquio_2020_Quadro_medalhas[[#This Row],[País]],delegações_Toquio_2020[],3,0)</f>
        <v>Egito</v>
      </c>
      <c r="K269" s="3" t="s">
        <v>178</v>
      </c>
      <c r="L269" s="3" t="s">
        <v>79</v>
      </c>
      <c r="M269" s="3" t="s">
        <v>104</v>
      </c>
      <c r="N269" s="3">
        <v>1</v>
      </c>
      <c r="P269" s="3" t="s">
        <v>527</v>
      </c>
      <c r="Q269" s="3" t="s">
        <v>249</v>
      </c>
      <c r="R269" s="20" t="s">
        <v>233</v>
      </c>
      <c r="S269" s="3" t="s">
        <v>582</v>
      </c>
      <c r="T269" s="3" t="s">
        <v>104</v>
      </c>
    </row>
    <row r="270" spans="8:20" x14ac:dyDescent="0.25">
      <c r="H270" s="3" t="s">
        <v>230</v>
      </c>
      <c r="I270" s="3" t="s">
        <v>37</v>
      </c>
      <c r="J270" s="3" t="str">
        <f>VLOOKUP(Toquio_2020_Quadro_medalhas[[#This Row],[País]],delegações_Toquio_2020[],3,0)</f>
        <v>Indonésia</v>
      </c>
      <c r="K270" s="3" t="s">
        <v>178</v>
      </c>
      <c r="L270" s="3" t="s">
        <v>79</v>
      </c>
      <c r="M270" s="3" t="s">
        <v>104</v>
      </c>
      <c r="N270" s="3">
        <v>1</v>
      </c>
      <c r="P270" s="3" t="s">
        <v>528</v>
      </c>
      <c r="Q270" s="3" t="s">
        <v>249</v>
      </c>
      <c r="R270" s="20" t="s">
        <v>637</v>
      </c>
      <c r="S270" s="3" t="s">
        <v>1009</v>
      </c>
      <c r="T270" s="3" t="s">
        <v>78</v>
      </c>
    </row>
    <row r="271" spans="8:20" x14ac:dyDescent="0.25">
      <c r="H271" s="3" t="s">
        <v>230</v>
      </c>
      <c r="I271" s="3" t="s">
        <v>33</v>
      </c>
      <c r="J271" s="3" t="str">
        <f>VLOOKUP(Toquio_2020_Quadro_medalhas[[#This Row],[País]],delegações_Toquio_2020[],3,0)</f>
        <v>Filipinas</v>
      </c>
      <c r="K271" s="3" t="s">
        <v>178</v>
      </c>
      <c r="L271" s="3" t="s">
        <v>79</v>
      </c>
      <c r="M271" s="3" t="s">
        <v>104</v>
      </c>
      <c r="N271" s="3">
        <v>1</v>
      </c>
      <c r="P271" s="3" t="s">
        <v>529</v>
      </c>
      <c r="Q271" s="3" t="s">
        <v>249</v>
      </c>
      <c r="R271" s="20" t="s">
        <v>639</v>
      </c>
      <c r="S271" s="3" t="s">
        <v>1022</v>
      </c>
      <c r="T271" s="3" t="s">
        <v>78</v>
      </c>
    </row>
    <row r="272" spans="8:20" x14ac:dyDescent="0.25">
      <c r="H272" s="3" t="s">
        <v>230</v>
      </c>
      <c r="I272" s="3" t="s">
        <v>177</v>
      </c>
      <c r="J272" s="3" t="str">
        <f>VLOOKUP(Toquio_2020_Quadro_medalhas[[#This Row],[País]],delegações_Toquio_2020[],3,0)</f>
        <v>República Dominicana</v>
      </c>
      <c r="K272" s="3" t="s">
        <v>178</v>
      </c>
      <c r="L272" s="3" t="s">
        <v>79</v>
      </c>
      <c r="M272" s="3" t="s">
        <v>104</v>
      </c>
      <c r="N272" s="3">
        <v>1</v>
      </c>
      <c r="P272" s="3" t="s">
        <v>530</v>
      </c>
      <c r="Q272" s="3" t="s">
        <v>249</v>
      </c>
      <c r="R272" s="20" t="s">
        <v>246</v>
      </c>
      <c r="S272" s="3" t="s">
        <v>590</v>
      </c>
      <c r="T272" s="3" t="s">
        <v>78</v>
      </c>
    </row>
    <row r="273" spans="8:20" x14ac:dyDescent="0.25">
      <c r="H273" s="3" t="s">
        <v>230</v>
      </c>
      <c r="I273" s="3" t="s">
        <v>65</v>
      </c>
      <c r="J273" s="3" t="str">
        <f>VLOOKUP(Toquio_2020_Quadro_medalhas[[#This Row],[País]],delegações_Toquio_2020[],3,0)</f>
        <v>Mongólia</v>
      </c>
      <c r="K273" s="3" t="s">
        <v>178</v>
      </c>
      <c r="L273" s="3" t="s">
        <v>79</v>
      </c>
      <c r="M273" s="3" t="s">
        <v>104</v>
      </c>
      <c r="N273" s="3">
        <v>1</v>
      </c>
      <c r="P273" s="3" t="s">
        <v>531</v>
      </c>
      <c r="Q273" s="3" t="s">
        <v>249</v>
      </c>
      <c r="R273" s="20" t="s">
        <v>233</v>
      </c>
      <c r="S273" s="3" t="s">
        <v>582</v>
      </c>
      <c r="T273" s="3" t="s">
        <v>104</v>
      </c>
    </row>
    <row r="274" spans="8:20" x14ac:dyDescent="0.25">
      <c r="H274" s="3" t="s">
        <v>230</v>
      </c>
      <c r="I274" s="3" t="s">
        <v>93</v>
      </c>
      <c r="J274" s="3" t="str">
        <f>VLOOKUP(Toquio_2020_Quadro_medalhas[[#This Row],[País]],delegações_Toquio_2020[],3,0)</f>
        <v>Jordânia</v>
      </c>
      <c r="K274" s="3" t="s">
        <v>178</v>
      </c>
      <c r="L274" s="3" t="s">
        <v>79</v>
      </c>
      <c r="M274" s="3" t="s">
        <v>104</v>
      </c>
      <c r="N274" s="3">
        <v>1</v>
      </c>
      <c r="P274" s="3" t="s">
        <v>532</v>
      </c>
      <c r="Q274" s="3" t="s">
        <v>249</v>
      </c>
      <c r="R274" s="20" t="s">
        <v>622</v>
      </c>
      <c r="S274" s="3" t="s">
        <v>622</v>
      </c>
      <c r="T274" s="3" t="s">
        <v>78</v>
      </c>
    </row>
    <row r="275" spans="8:20" x14ac:dyDescent="0.25">
      <c r="H275" s="3" t="s">
        <v>230</v>
      </c>
      <c r="I275" s="3" t="s">
        <v>94</v>
      </c>
      <c r="J275" s="3" t="str">
        <f>VLOOKUP(Toquio_2020_Quadro_medalhas[[#This Row],[País]],delegações_Toquio_2020[],3,0)</f>
        <v>Malásia</v>
      </c>
      <c r="K275" s="3" t="s">
        <v>178</v>
      </c>
      <c r="L275" s="3" t="s">
        <v>79</v>
      </c>
      <c r="M275" s="3" t="s">
        <v>104</v>
      </c>
      <c r="N275" s="3">
        <v>1</v>
      </c>
      <c r="P275" s="3" t="s">
        <v>533</v>
      </c>
      <c r="Q275" s="3" t="s">
        <v>249</v>
      </c>
      <c r="R275" s="20" t="s">
        <v>634</v>
      </c>
      <c r="S275" s="3" t="s">
        <v>1006</v>
      </c>
      <c r="T275" s="3" t="s">
        <v>104</v>
      </c>
    </row>
    <row r="276" spans="8:20" x14ac:dyDescent="0.25">
      <c r="H276" s="3" t="s">
        <v>230</v>
      </c>
      <c r="I276" s="3" t="s">
        <v>56</v>
      </c>
      <c r="J276" s="3" t="str">
        <f>VLOOKUP(Toquio_2020_Quadro_medalhas[[#This Row],[País]],delegações_Toquio_2020[],3,0)</f>
        <v>Quirguistão</v>
      </c>
      <c r="K276" s="3" t="s">
        <v>178</v>
      </c>
      <c r="L276" s="3" t="s">
        <v>79</v>
      </c>
      <c r="M276" s="3" t="s">
        <v>104</v>
      </c>
      <c r="N276" s="3">
        <v>1</v>
      </c>
      <c r="P276" s="3" t="s">
        <v>534</v>
      </c>
      <c r="Q276" s="3" t="s">
        <v>249</v>
      </c>
      <c r="R276" s="20" t="s">
        <v>235</v>
      </c>
      <c r="S276" s="3" t="s">
        <v>584</v>
      </c>
      <c r="T276" s="3" t="s">
        <v>78</v>
      </c>
    </row>
    <row r="277" spans="8:20" x14ac:dyDescent="0.25">
      <c r="H277" s="3" t="s">
        <v>230</v>
      </c>
      <c r="I277" s="3" t="s">
        <v>95</v>
      </c>
      <c r="J277" s="3" t="str">
        <f>VLOOKUP(Toquio_2020_Quadro_medalhas[[#This Row],[País]],delegações_Toquio_2020[],3,0)</f>
        <v>Arábia Saudita</v>
      </c>
      <c r="K277" s="3" t="s">
        <v>178</v>
      </c>
      <c r="L277" s="3" t="s">
        <v>79</v>
      </c>
      <c r="M277" s="3" t="s">
        <v>104</v>
      </c>
      <c r="N277" s="3">
        <v>1</v>
      </c>
      <c r="P277" s="3" t="s">
        <v>535</v>
      </c>
      <c r="Q277" s="3" t="s">
        <v>249</v>
      </c>
      <c r="R277" s="20" t="s">
        <v>239</v>
      </c>
      <c r="S277" s="3" t="s">
        <v>239</v>
      </c>
      <c r="T277" s="3" t="s">
        <v>104</v>
      </c>
    </row>
    <row r="278" spans="8:20" x14ac:dyDescent="0.25">
      <c r="H278" s="3" t="s">
        <v>230</v>
      </c>
      <c r="I278" s="3" t="s">
        <v>96</v>
      </c>
      <c r="J278" s="3" t="str">
        <f>VLOOKUP(Toquio_2020_Quadro_medalhas[[#This Row],[País]],delegações_Toquio_2020[],3,0)</f>
        <v>Macedônia do Norte</v>
      </c>
      <c r="K278" s="3" t="s">
        <v>178</v>
      </c>
      <c r="L278" s="3" t="s">
        <v>79</v>
      </c>
      <c r="M278" s="3" t="s">
        <v>104</v>
      </c>
      <c r="N278" s="3">
        <v>1</v>
      </c>
      <c r="P278" s="3" t="s">
        <v>536</v>
      </c>
      <c r="Q278" s="3" t="s">
        <v>249</v>
      </c>
      <c r="R278" s="20" t="s">
        <v>235</v>
      </c>
      <c r="S278" s="3" t="s">
        <v>584</v>
      </c>
      <c r="T278" s="3" t="s">
        <v>78</v>
      </c>
    </row>
    <row r="279" spans="8:20" x14ac:dyDescent="0.25">
      <c r="H279" s="3" t="s">
        <v>230</v>
      </c>
      <c r="I279" s="3" t="s">
        <v>0</v>
      </c>
      <c r="J279" s="3" t="str">
        <f>VLOOKUP(Toquio_2020_Quadro_medalhas[[#This Row],[País]],delegações_Toquio_2020[],3,0)</f>
        <v>Estados Unidos da América</v>
      </c>
      <c r="K279" s="3" t="s">
        <v>109</v>
      </c>
      <c r="L279" s="3" t="s">
        <v>80</v>
      </c>
      <c r="M279" s="3" t="s">
        <v>104</v>
      </c>
      <c r="N279" s="3">
        <v>10</v>
      </c>
      <c r="P279" s="3" t="s">
        <v>537</v>
      </c>
      <c r="Q279" s="3" t="s">
        <v>249</v>
      </c>
      <c r="R279" s="20" t="s">
        <v>232</v>
      </c>
      <c r="S279" s="3" t="s">
        <v>591</v>
      </c>
      <c r="T279" s="3" t="s">
        <v>104</v>
      </c>
    </row>
    <row r="280" spans="8:20" x14ac:dyDescent="0.25">
      <c r="H280" s="3" t="s">
        <v>230</v>
      </c>
      <c r="I280" s="3" t="s">
        <v>1</v>
      </c>
      <c r="J280" s="3" t="s">
        <v>1</v>
      </c>
      <c r="K280" s="3" t="s">
        <v>111</v>
      </c>
      <c r="L280" s="3" t="s">
        <v>80</v>
      </c>
      <c r="M280" s="3" t="s">
        <v>104</v>
      </c>
      <c r="N280" s="3">
        <v>9</v>
      </c>
      <c r="P280" s="3" t="s">
        <v>538</v>
      </c>
      <c r="Q280" s="3" t="s">
        <v>249</v>
      </c>
      <c r="R280" s="20" t="s">
        <v>233</v>
      </c>
      <c r="S280" s="3" t="s">
        <v>582</v>
      </c>
      <c r="T280" s="3" t="s">
        <v>78</v>
      </c>
    </row>
    <row r="281" spans="8:20" x14ac:dyDescent="0.25">
      <c r="H281" s="3" t="s">
        <v>230</v>
      </c>
      <c r="I281" s="3" t="s">
        <v>5</v>
      </c>
      <c r="J281" s="3" t="str">
        <f>VLOOKUP(Toquio_2020_Quadro_medalhas[[#This Row],[País]],delegações_Toquio_2020[],3,0)</f>
        <v>Grã Bretanha</v>
      </c>
      <c r="K281" s="3" t="s">
        <v>178</v>
      </c>
      <c r="L281" s="3" t="s">
        <v>80</v>
      </c>
      <c r="M281" s="3" t="s">
        <v>104</v>
      </c>
      <c r="N281" s="3">
        <v>10</v>
      </c>
      <c r="P281" s="3" t="s">
        <v>539</v>
      </c>
      <c r="Q281" s="3" t="s">
        <v>249</v>
      </c>
      <c r="R281" s="20" t="s">
        <v>649</v>
      </c>
      <c r="S281" s="3" t="s">
        <v>1019</v>
      </c>
      <c r="T281" s="3" t="s">
        <v>104</v>
      </c>
    </row>
    <row r="282" spans="8:20" x14ac:dyDescent="0.25">
      <c r="H282" s="3" t="s">
        <v>230</v>
      </c>
      <c r="I282" s="3" t="s">
        <v>2</v>
      </c>
      <c r="J282" s="3" t="str">
        <f>VLOOKUP(Toquio_2020_Quadro_medalhas[[#This Row],[País]],delegações_Toquio_2020[],3,0)</f>
        <v>Japão</v>
      </c>
      <c r="K282" s="3" t="s">
        <v>178</v>
      </c>
      <c r="L282" s="3" t="s">
        <v>80</v>
      </c>
      <c r="M282" s="3" t="s">
        <v>104</v>
      </c>
      <c r="N282" s="3">
        <v>8</v>
      </c>
      <c r="P282" s="3" t="s">
        <v>540</v>
      </c>
      <c r="Q282" s="3" t="s">
        <v>249</v>
      </c>
      <c r="R282" s="20" t="s">
        <v>236</v>
      </c>
      <c r="S282" s="3" t="s">
        <v>585</v>
      </c>
      <c r="T282" s="3" t="s">
        <v>78</v>
      </c>
    </row>
    <row r="283" spans="8:20" x14ac:dyDescent="0.25">
      <c r="H283" s="3" t="s">
        <v>230</v>
      </c>
      <c r="I283" s="3" t="s">
        <v>4</v>
      </c>
      <c r="J283" s="3" t="str">
        <f>VLOOKUP(Toquio_2020_Quadro_medalhas[[#This Row],[País]],delegações_Toquio_2020[],3,0)</f>
        <v>ROC</v>
      </c>
      <c r="K283" s="3" t="s">
        <v>178</v>
      </c>
      <c r="L283" s="3" t="s">
        <v>80</v>
      </c>
      <c r="M283" s="3" t="s">
        <v>104</v>
      </c>
      <c r="N283" s="3">
        <v>14</v>
      </c>
      <c r="P283" s="3" t="s">
        <v>541</v>
      </c>
      <c r="Q283" s="3" t="s">
        <v>249</v>
      </c>
      <c r="R283" s="20" t="s">
        <v>236</v>
      </c>
      <c r="S283" s="3" t="s">
        <v>585</v>
      </c>
      <c r="T283" s="3" t="s">
        <v>104</v>
      </c>
    </row>
    <row r="284" spans="8:20" x14ac:dyDescent="0.25">
      <c r="H284" s="3" t="s">
        <v>230</v>
      </c>
      <c r="I284" s="3" t="s">
        <v>15</v>
      </c>
      <c r="J284" s="3" t="str">
        <f>VLOOKUP(Toquio_2020_Quadro_medalhas[[#This Row],[País]],delegações_Toquio_2020[],3,0)</f>
        <v>Itália</v>
      </c>
      <c r="K284" s="3" t="s">
        <v>178</v>
      </c>
      <c r="L284" s="3" t="s">
        <v>80</v>
      </c>
      <c r="M284" s="3" t="s">
        <v>104</v>
      </c>
      <c r="N284" s="3">
        <v>10</v>
      </c>
      <c r="P284" s="3" t="s">
        <v>542</v>
      </c>
      <c r="Q284" s="3" t="s">
        <v>249</v>
      </c>
      <c r="R284" s="20" t="s">
        <v>237</v>
      </c>
      <c r="S284" s="3" t="s">
        <v>586</v>
      </c>
      <c r="T284" s="3" t="s">
        <v>104</v>
      </c>
    </row>
    <row r="285" spans="8:20" x14ac:dyDescent="0.25">
      <c r="H285" s="3" t="s">
        <v>230</v>
      </c>
      <c r="I285" s="3" t="s">
        <v>14</v>
      </c>
      <c r="J285" s="3" t="str">
        <f>VLOOKUP(Toquio_2020_Quadro_medalhas[[#This Row],[País]],delegações_Toquio_2020[],3,0)</f>
        <v>França</v>
      </c>
      <c r="K285" s="3" t="s">
        <v>178</v>
      </c>
      <c r="L285" s="3" t="s">
        <v>80</v>
      </c>
      <c r="M285" s="3" t="s">
        <v>104</v>
      </c>
      <c r="N285" s="3">
        <v>4</v>
      </c>
      <c r="P285" s="3" t="s">
        <v>543</v>
      </c>
      <c r="Q285" s="3" t="s">
        <v>249</v>
      </c>
      <c r="R285" s="20" t="s">
        <v>246</v>
      </c>
      <c r="S285" s="3" t="s">
        <v>590</v>
      </c>
      <c r="T285" s="3" t="s">
        <v>104</v>
      </c>
    </row>
    <row r="286" spans="8:20" x14ac:dyDescent="0.25">
      <c r="H286" s="3" t="s">
        <v>230</v>
      </c>
      <c r="I286" s="3" t="s">
        <v>3</v>
      </c>
      <c r="J286" s="3" t="str">
        <f>VLOOKUP(Toquio_2020_Quadro_medalhas[[#This Row],[País]],delegações_Toquio_2020[],3,0)</f>
        <v>Austrália</v>
      </c>
      <c r="K286" s="3" t="s">
        <v>178</v>
      </c>
      <c r="L286" s="3" t="s">
        <v>80</v>
      </c>
      <c r="M286" s="3" t="s">
        <v>104</v>
      </c>
      <c r="N286" s="3">
        <v>10</v>
      </c>
      <c r="P286" s="3" t="s">
        <v>544</v>
      </c>
      <c r="Q286" s="3" t="s">
        <v>249</v>
      </c>
      <c r="R286" s="20" t="s">
        <v>232</v>
      </c>
      <c r="S286" s="3" t="s">
        <v>591</v>
      </c>
      <c r="T286" s="3" t="s">
        <v>104</v>
      </c>
    </row>
    <row r="287" spans="8:20" x14ac:dyDescent="0.25">
      <c r="H287" s="3" t="s">
        <v>230</v>
      </c>
      <c r="I287" s="3" t="s">
        <v>54</v>
      </c>
      <c r="J287" s="3" t="str">
        <f>VLOOKUP(Toquio_2020_Quadro_medalhas[[#This Row],[País]],delegações_Toquio_2020[],3,0)</f>
        <v>Cuba</v>
      </c>
      <c r="K287" s="3" t="s">
        <v>178</v>
      </c>
      <c r="L287" s="3" t="s">
        <v>80</v>
      </c>
      <c r="M287" s="3" t="s">
        <v>104</v>
      </c>
      <c r="N287" s="3">
        <v>4</v>
      </c>
      <c r="P287" s="3" t="s">
        <v>545</v>
      </c>
      <c r="Q287" s="3" t="s">
        <v>249</v>
      </c>
      <c r="R287" s="20" t="s">
        <v>630</v>
      </c>
      <c r="S287" s="3" t="s">
        <v>1003</v>
      </c>
      <c r="T287" s="3" t="s">
        <v>104</v>
      </c>
    </row>
    <row r="288" spans="8:20" x14ac:dyDescent="0.25">
      <c r="H288" s="3" t="s">
        <v>230</v>
      </c>
      <c r="I288" s="3" t="s">
        <v>8</v>
      </c>
      <c r="J288" s="3" t="str">
        <f>VLOOKUP(Toquio_2020_Quadro_medalhas[[#This Row],[País]],delegações_Toquio_2020[],3,0)</f>
        <v>Países Baixos</v>
      </c>
      <c r="K288" s="3" t="s">
        <v>178</v>
      </c>
      <c r="L288" s="3" t="s">
        <v>80</v>
      </c>
      <c r="M288" s="3" t="s">
        <v>104</v>
      </c>
      <c r="N288" s="3">
        <v>1</v>
      </c>
      <c r="P288" s="3" t="s">
        <v>546</v>
      </c>
      <c r="Q288" s="3" t="s">
        <v>249</v>
      </c>
      <c r="R288" s="20" t="s">
        <v>246</v>
      </c>
      <c r="S288" s="3" t="s">
        <v>590</v>
      </c>
      <c r="T288" s="3" t="s">
        <v>104</v>
      </c>
    </row>
    <row r="289" spans="8:20" x14ac:dyDescent="0.25">
      <c r="H289" s="3" t="s">
        <v>230</v>
      </c>
      <c r="I289" s="3" t="s">
        <v>25</v>
      </c>
      <c r="J289" s="3" t="str">
        <f>VLOOKUP(Toquio_2020_Quadro_medalhas[[#This Row],[País]],delegações_Toquio_2020[],3,0)</f>
        <v>Hungria</v>
      </c>
      <c r="K289" s="3" t="s">
        <v>178</v>
      </c>
      <c r="L289" s="3" t="s">
        <v>80</v>
      </c>
      <c r="M289" s="3" t="s">
        <v>104</v>
      </c>
      <c r="N289" s="3">
        <v>4</v>
      </c>
      <c r="P289" s="3" t="s">
        <v>547</v>
      </c>
      <c r="Q289" s="3" t="s">
        <v>249</v>
      </c>
      <c r="R289" s="20" t="s">
        <v>244</v>
      </c>
      <c r="S289" s="3" t="s">
        <v>589</v>
      </c>
      <c r="T289" s="3" t="s">
        <v>104</v>
      </c>
    </row>
    <row r="290" spans="8:20" x14ac:dyDescent="0.25">
      <c r="H290" s="3" t="s">
        <v>230</v>
      </c>
      <c r="I290" s="3" t="s">
        <v>10</v>
      </c>
      <c r="J290" s="3" t="str">
        <f>VLOOKUP(Toquio_2020_Quadro_medalhas[[#This Row],[País]],delegações_Toquio_2020[],3,0)</f>
        <v>Brasil</v>
      </c>
      <c r="K290" s="3" t="s">
        <v>178</v>
      </c>
      <c r="L290" s="3" t="s">
        <v>80</v>
      </c>
      <c r="M290" s="3" t="s">
        <v>104</v>
      </c>
      <c r="N290" s="3">
        <v>6</v>
      </c>
      <c r="P290" s="3" t="s">
        <v>548</v>
      </c>
      <c r="Q290" s="3" t="s">
        <v>249</v>
      </c>
      <c r="R290" s="20" t="s">
        <v>644</v>
      </c>
      <c r="S290" s="3" t="s">
        <v>1014</v>
      </c>
      <c r="T290" s="3" t="s">
        <v>78</v>
      </c>
    </row>
    <row r="291" spans="8:20" x14ac:dyDescent="0.25">
      <c r="H291" s="3" t="s">
        <v>230</v>
      </c>
      <c r="I291" s="3" t="s">
        <v>68</v>
      </c>
      <c r="J291" s="3" t="str">
        <f>VLOOKUP(Toquio_2020_Quadro_medalhas[[#This Row],[País]],delegações_Toquio_2020[],3,0)</f>
        <v>Noruega</v>
      </c>
      <c r="K291" s="3" t="s">
        <v>178</v>
      </c>
      <c r="L291" s="3" t="s">
        <v>80</v>
      </c>
      <c r="M291" s="3" t="s">
        <v>104</v>
      </c>
      <c r="N291" s="3">
        <v>1</v>
      </c>
      <c r="P291" s="3" t="s">
        <v>549</v>
      </c>
      <c r="Q291" s="3" t="s">
        <v>249</v>
      </c>
      <c r="R291" s="20" t="s">
        <v>626</v>
      </c>
      <c r="S291" s="3" t="s">
        <v>999</v>
      </c>
      <c r="T291" s="3" t="s">
        <v>78</v>
      </c>
    </row>
    <row r="292" spans="8:20" x14ac:dyDescent="0.25">
      <c r="H292" s="3" t="s">
        <v>230</v>
      </c>
      <c r="I292" s="3" t="s">
        <v>9</v>
      </c>
      <c r="J292" s="3" t="str">
        <f>VLOOKUP(Toquio_2020_Quadro_medalhas[[#This Row],[País]],delegações_Toquio_2020[],3,0)</f>
        <v>Alemanha</v>
      </c>
      <c r="K292" s="3" t="s">
        <v>178</v>
      </c>
      <c r="L292" s="3" t="s">
        <v>80</v>
      </c>
      <c r="M292" s="3" t="s">
        <v>104</v>
      </c>
      <c r="N292" s="3">
        <v>9</v>
      </c>
      <c r="P292" s="3" t="s">
        <v>550</v>
      </c>
      <c r="Q292" s="3" t="s">
        <v>249</v>
      </c>
      <c r="R292" s="20" t="s">
        <v>239</v>
      </c>
      <c r="S292" s="3" t="s">
        <v>239</v>
      </c>
      <c r="T292" s="3" t="s">
        <v>104</v>
      </c>
    </row>
    <row r="293" spans="8:20" x14ac:dyDescent="0.25">
      <c r="H293" s="3" t="s">
        <v>230</v>
      </c>
      <c r="I293" s="3" t="s">
        <v>29</v>
      </c>
      <c r="J293" s="3" t="str">
        <f>VLOOKUP(Toquio_2020_Quadro_medalhas[[#This Row],[País]],delegações_Toquio_2020[],3,0)</f>
        <v>República Checa</v>
      </c>
      <c r="K293" s="3" t="s">
        <v>178</v>
      </c>
      <c r="L293" s="3" t="s">
        <v>80</v>
      </c>
      <c r="M293" s="3" t="s">
        <v>104</v>
      </c>
      <c r="N293" s="3">
        <v>3</v>
      </c>
      <c r="P293" s="3" t="s">
        <v>551</v>
      </c>
      <c r="Q293" s="3" t="s">
        <v>249</v>
      </c>
      <c r="R293" s="20" t="s">
        <v>643</v>
      </c>
      <c r="S293" s="3" t="s">
        <v>1013</v>
      </c>
      <c r="T293" s="3" t="s">
        <v>78</v>
      </c>
    </row>
    <row r="294" spans="8:20" x14ac:dyDescent="0.25">
      <c r="H294" s="3" t="s">
        <v>230</v>
      </c>
      <c r="I294" s="3" t="s">
        <v>84</v>
      </c>
      <c r="J294" s="3" t="s">
        <v>1277</v>
      </c>
      <c r="K294" s="3" t="s">
        <v>1276</v>
      </c>
      <c r="L294" s="3" t="s">
        <v>80</v>
      </c>
      <c r="M294" s="3" t="s">
        <v>104</v>
      </c>
      <c r="N294" s="3">
        <v>2</v>
      </c>
      <c r="P294" s="3" t="s">
        <v>552</v>
      </c>
      <c r="Q294" s="3" t="s">
        <v>249</v>
      </c>
      <c r="R294" s="20" t="s">
        <v>238</v>
      </c>
      <c r="S294" s="3" t="s">
        <v>587</v>
      </c>
      <c r="T294" s="3" t="s">
        <v>78</v>
      </c>
    </row>
    <row r="295" spans="8:20" x14ac:dyDescent="0.25">
      <c r="H295" s="3" t="s">
        <v>230</v>
      </c>
      <c r="I295" s="3" t="s">
        <v>16</v>
      </c>
      <c r="J295" s="3" t="str">
        <f>VLOOKUP(Toquio_2020_Quadro_medalhas[[#This Row],[País]],delegações_Toquio_2020[],3,0)</f>
        <v>República da Coreia</v>
      </c>
      <c r="K295" s="3" t="s">
        <v>178</v>
      </c>
      <c r="L295" s="3" t="s">
        <v>80</v>
      </c>
      <c r="M295" s="3" t="s">
        <v>104</v>
      </c>
      <c r="N295" s="3">
        <v>7</v>
      </c>
      <c r="P295" s="3" t="s">
        <v>553</v>
      </c>
      <c r="Q295" s="3" t="s">
        <v>249</v>
      </c>
      <c r="R295" s="20" t="s">
        <v>236</v>
      </c>
      <c r="S295" s="3" t="s">
        <v>585</v>
      </c>
      <c r="T295" s="3" t="s">
        <v>104</v>
      </c>
    </row>
    <row r="296" spans="8:20" x14ac:dyDescent="0.25">
      <c r="H296" s="3" t="s">
        <v>230</v>
      </c>
      <c r="I296" s="3" t="s">
        <v>85</v>
      </c>
      <c r="J296" s="3" t="str">
        <f>VLOOKUP(Toquio_2020_Quadro_medalhas[[#This Row],[País]],delegações_Toquio_2020[],3,0)</f>
        <v>Uzbequistão</v>
      </c>
      <c r="K296" s="3" t="s">
        <v>178</v>
      </c>
      <c r="L296" s="3" t="s">
        <v>80</v>
      </c>
      <c r="M296" s="3" t="s">
        <v>104</v>
      </c>
      <c r="N296" s="3">
        <v>2</v>
      </c>
      <c r="P296" s="3" t="s">
        <v>554</v>
      </c>
      <c r="Q296" s="3" t="s">
        <v>249</v>
      </c>
      <c r="R296" s="20" t="s">
        <v>634</v>
      </c>
      <c r="S296" s="3" t="s">
        <v>1006</v>
      </c>
      <c r="T296" s="3" t="s">
        <v>104</v>
      </c>
    </row>
    <row r="297" spans="8:20" x14ac:dyDescent="0.25">
      <c r="H297" s="3" t="s">
        <v>230</v>
      </c>
      <c r="I297" s="3" t="s">
        <v>86</v>
      </c>
      <c r="J297" s="3" t="str">
        <f>VLOOKUP(Toquio_2020_Quadro_medalhas[[#This Row],[País]],delegações_Toquio_2020[],3,0)</f>
        <v>Georgia</v>
      </c>
      <c r="K297" s="3" t="s">
        <v>178</v>
      </c>
      <c r="L297" s="3" t="s">
        <v>80</v>
      </c>
      <c r="M297" s="3" t="s">
        <v>104</v>
      </c>
      <c r="N297" s="3">
        <v>1</v>
      </c>
      <c r="P297" s="3" t="s">
        <v>555</v>
      </c>
      <c r="Q297" s="3" t="s">
        <v>249</v>
      </c>
      <c r="R297" s="20" t="s">
        <v>634</v>
      </c>
      <c r="S297" s="3" t="s">
        <v>1006</v>
      </c>
      <c r="T297" s="3" t="s">
        <v>104</v>
      </c>
    </row>
    <row r="298" spans="8:20" x14ac:dyDescent="0.25">
      <c r="H298" s="3" t="s">
        <v>230</v>
      </c>
      <c r="I298" s="3" t="s">
        <v>40</v>
      </c>
      <c r="J298" s="3" t="str">
        <f>VLOOKUP(Toquio_2020_Quadro_medalhas[[#This Row],[País]],delegações_Toquio_2020[],3,0)</f>
        <v>Croácia</v>
      </c>
      <c r="K298" s="3" t="s">
        <v>178</v>
      </c>
      <c r="L298" s="3" t="s">
        <v>80</v>
      </c>
      <c r="M298" s="3" t="s">
        <v>104</v>
      </c>
      <c r="N298" s="3">
        <v>2</v>
      </c>
      <c r="P298" s="3" t="s">
        <v>556</v>
      </c>
      <c r="Q298" s="3" t="s">
        <v>249</v>
      </c>
      <c r="R298" s="20" t="s">
        <v>233</v>
      </c>
      <c r="S298" s="3" t="s">
        <v>582</v>
      </c>
      <c r="T298" s="3" t="s">
        <v>104</v>
      </c>
    </row>
    <row r="299" spans="8:20" x14ac:dyDescent="0.25">
      <c r="H299" s="3" t="s">
        <v>230</v>
      </c>
      <c r="I299" s="3" t="s">
        <v>26</v>
      </c>
      <c r="J299" s="3" t="str">
        <f>VLOOKUP(Toquio_2020_Quadro_medalhas[[#This Row],[País]],delegações_Toquio_2020[],3,0)</f>
        <v>Dinamarca</v>
      </c>
      <c r="K299" s="3" t="s">
        <v>178</v>
      </c>
      <c r="L299" s="3" t="s">
        <v>80</v>
      </c>
      <c r="M299" s="3" t="s">
        <v>104</v>
      </c>
      <c r="N299" s="3">
        <v>1</v>
      </c>
      <c r="P299" s="3" t="s">
        <v>557</v>
      </c>
      <c r="Q299" s="3" t="s">
        <v>249</v>
      </c>
      <c r="R299" s="20" t="s">
        <v>245</v>
      </c>
      <c r="S299" s="3" t="s">
        <v>245</v>
      </c>
      <c r="T299" s="3" t="s">
        <v>78</v>
      </c>
    </row>
    <row r="300" spans="8:20" x14ac:dyDescent="0.25">
      <c r="H300" s="3" t="s">
        <v>230</v>
      </c>
      <c r="I300" s="3" t="s">
        <v>17</v>
      </c>
      <c r="J300" s="3" t="str">
        <f>VLOOKUP(Toquio_2020_Quadro_medalhas[[#This Row],[País]],delegações_Toquio_2020[],3,0)</f>
        <v>Quênia</v>
      </c>
      <c r="K300" s="3" t="s">
        <v>178</v>
      </c>
      <c r="L300" s="3" t="s">
        <v>80</v>
      </c>
      <c r="M300" s="3" t="s">
        <v>104</v>
      </c>
      <c r="N300" s="3">
        <v>1</v>
      </c>
      <c r="P300" s="3" t="s">
        <v>558</v>
      </c>
      <c r="Q300" s="3" t="s">
        <v>249</v>
      </c>
      <c r="R300" s="20" t="s">
        <v>632</v>
      </c>
      <c r="S300" s="3" t="s">
        <v>1004</v>
      </c>
      <c r="T300" s="3" t="s">
        <v>104</v>
      </c>
    </row>
    <row r="301" spans="8:20" x14ac:dyDescent="0.25">
      <c r="H301" s="3" t="s">
        <v>230</v>
      </c>
      <c r="I301" s="3" t="s">
        <v>7</v>
      </c>
      <c r="J301" s="3" t="str">
        <f>VLOOKUP(Toquio_2020_Quadro_medalhas[[#This Row],[País]],delegações_Toquio_2020[],3,0)</f>
        <v>Canadá</v>
      </c>
      <c r="K301" s="3" t="s">
        <v>178</v>
      </c>
      <c r="L301" s="3" t="s">
        <v>80</v>
      </c>
      <c r="M301" s="3" t="s">
        <v>104</v>
      </c>
      <c r="N301" s="3">
        <v>3</v>
      </c>
      <c r="P301" s="3" t="s">
        <v>559</v>
      </c>
      <c r="Q301" s="3" t="s">
        <v>249</v>
      </c>
      <c r="R301" s="20" t="s">
        <v>634</v>
      </c>
      <c r="S301" s="3" t="s">
        <v>1006</v>
      </c>
      <c r="T301" s="3" t="s">
        <v>104</v>
      </c>
    </row>
    <row r="302" spans="8:20" x14ac:dyDescent="0.25">
      <c r="H302" s="3" t="s">
        <v>230</v>
      </c>
      <c r="I302" s="3" t="s">
        <v>87</v>
      </c>
      <c r="J302" s="3" t="str">
        <f>VLOOKUP(Toquio_2020_Quadro_medalhas[[#This Row],[País]],delegações_Toquio_2020[],3,0)</f>
        <v>Grécia</v>
      </c>
      <c r="K302" s="3" t="s">
        <v>178</v>
      </c>
      <c r="L302" s="3" t="s">
        <v>80</v>
      </c>
      <c r="M302" s="3" t="s">
        <v>104</v>
      </c>
      <c r="N302" s="3">
        <v>1</v>
      </c>
      <c r="P302" s="3" t="s">
        <v>560</v>
      </c>
      <c r="Q302" s="3" t="s">
        <v>249</v>
      </c>
      <c r="R302" s="20" t="s">
        <v>244</v>
      </c>
      <c r="S302" s="3" t="s">
        <v>589</v>
      </c>
      <c r="T302" s="3" t="s">
        <v>78</v>
      </c>
    </row>
    <row r="303" spans="8:20" x14ac:dyDescent="0.25">
      <c r="H303" s="3" t="s">
        <v>230</v>
      </c>
      <c r="I303" s="3" t="s">
        <v>21</v>
      </c>
      <c r="J303" s="3" t="str">
        <f>VLOOKUP(Toquio_2020_Quadro_medalhas[[#This Row],[País]],delegações_Toquio_2020[],3,0)</f>
        <v>Polônia</v>
      </c>
      <c r="K303" s="3" t="s">
        <v>178</v>
      </c>
      <c r="L303" s="3" t="s">
        <v>80</v>
      </c>
      <c r="M303" s="3" t="s">
        <v>104</v>
      </c>
      <c r="N303" s="3">
        <v>3</v>
      </c>
      <c r="P303" s="3" t="s">
        <v>561</v>
      </c>
      <c r="Q303" s="3" t="s">
        <v>249</v>
      </c>
      <c r="R303" s="20" t="s">
        <v>634</v>
      </c>
      <c r="S303" s="3" t="s">
        <v>1006</v>
      </c>
      <c r="T303" s="3" t="s">
        <v>104</v>
      </c>
    </row>
    <row r="304" spans="8:20" x14ac:dyDescent="0.25">
      <c r="H304" s="3" t="s">
        <v>230</v>
      </c>
      <c r="I304" s="3" t="s">
        <v>30</v>
      </c>
      <c r="J304" s="3" t="str">
        <f>VLOOKUP(Toquio_2020_Quadro_medalhas[[#This Row],[País]],delegações_Toquio_2020[],3,0)</f>
        <v>Eslovênia</v>
      </c>
      <c r="K304" s="3" t="s">
        <v>178</v>
      </c>
      <c r="L304" s="3" t="s">
        <v>80</v>
      </c>
      <c r="M304" s="3" t="s">
        <v>104</v>
      </c>
      <c r="N304" s="3">
        <v>1</v>
      </c>
      <c r="P304" s="3" t="s">
        <v>562</v>
      </c>
      <c r="Q304" s="3" t="s">
        <v>249</v>
      </c>
      <c r="R304" s="20" t="s">
        <v>631</v>
      </c>
      <c r="S304" s="3" t="s">
        <v>1020</v>
      </c>
      <c r="T304" s="3" t="s">
        <v>104</v>
      </c>
    </row>
    <row r="305" spans="8:20" x14ac:dyDescent="0.25">
      <c r="H305" s="3" t="s">
        <v>230</v>
      </c>
      <c r="I305" s="3" t="s">
        <v>88</v>
      </c>
      <c r="J305" s="3" t="str">
        <f>VLOOKUP(Toquio_2020_Quadro_medalhas[[#This Row],[País]],delegações_Toquio_2020[],3,0)</f>
        <v>Catar</v>
      </c>
      <c r="K305" s="3" t="s">
        <v>178</v>
      </c>
      <c r="L305" s="3" t="s">
        <v>80</v>
      </c>
      <c r="M305" s="3" t="s">
        <v>104</v>
      </c>
      <c r="N305" s="3">
        <v>1</v>
      </c>
      <c r="P305" s="3" t="s">
        <v>563</v>
      </c>
      <c r="Q305" s="3" t="s">
        <v>249</v>
      </c>
      <c r="R305" s="20" t="s">
        <v>643</v>
      </c>
      <c r="S305" s="3" t="s">
        <v>1013</v>
      </c>
      <c r="T305" s="3" t="s">
        <v>104</v>
      </c>
    </row>
    <row r="306" spans="8:20" x14ac:dyDescent="0.25">
      <c r="H306" s="3" t="s">
        <v>230</v>
      </c>
      <c r="I306" s="3" t="s">
        <v>22</v>
      </c>
      <c r="J306" s="3" t="str">
        <f>VLOOKUP(Toquio_2020_Quadro_medalhas[[#This Row],[País]],delegações_Toquio_2020[],3,0)</f>
        <v>Espanha</v>
      </c>
      <c r="K306" s="3" t="s">
        <v>178</v>
      </c>
      <c r="L306" s="3" t="s">
        <v>80</v>
      </c>
      <c r="M306" s="3" t="s">
        <v>104</v>
      </c>
      <c r="N306" s="3">
        <v>5</v>
      </c>
      <c r="P306" s="3" t="s">
        <v>564</v>
      </c>
      <c r="Q306" s="3" t="s">
        <v>249</v>
      </c>
      <c r="R306" s="20" t="s">
        <v>640</v>
      </c>
      <c r="S306" s="3" t="s">
        <v>581</v>
      </c>
      <c r="T306" s="3" t="s">
        <v>78</v>
      </c>
    </row>
    <row r="307" spans="8:20" x14ac:dyDescent="0.25">
      <c r="H307" s="3" t="s">
        <v>230</v>
      </c>
      <c r="I307" s="3" t="s">
        <v>6</v>
      </c>
      <c r="J307" s="3" t="str">
        <f>VLOOKUP(Toquio_2020_Quadro_medalhas[[#This Row],[País]],delegações_Toquio_2020[],3,0)</f>
        <v>Nova Zelândia</v>
      </c>
      <c r="K307" s="3" t="s">
        <v>178</v>
      </c>
      <c r="L307" s="3" t="s">
        <v>80</v>
      </c>
      <c r="M307" s="3" t="s">
        <v>104</v>
      </c>
      <c r="N307" s="3">
        <v>5</v>
      </c>
      <c r="P307" s="3" t="s">
        <v>565</v>
      </c>
      <c r="Q307" s="3" t="s">
        <v>249</v>
      </c>
      <c r="R307" s="20" t="s">
        <v>631</v>
      </c>
      <c r="S307" s="3" t="s">
        <v>1020</v>
      </c>
      <c r="T307" s="3" t="s">
        <v>104</v>
      </c>
    </row>
    <row r="308" spans="8:20" x14ac:dyDescent="0.25">
      <c r="H308" s="3" t="s">
        <v>230</v>
      </c>
      <c r="I308" s="3" t="s">
        <v>47</v>
      </c>
      <c r="J308" s="3" t="str">
        <f>VLOOKUP(Toquio_2020_Quadro_medalhas[[#This Row],[País]],delegações_Toquio_2020[],3,0)</f>
        <v>Ucrânia</v>
      </c>
      <c r="K308" s="3" t="s">
        <v>178</v>
      </c>
      <c r="L308" s="3" t="s">
        <v>80</v>
      </c>
      <c r="M308" s="3" t="s">
        <v>104</v>
      </c>
      <c r="N308" s="3">
        <v>3</v>
      </c>
      <c r="P308" s="3" t="s">
        <v>566</v>
      </c>
      <c r="Q308" s="3" t="s">
        <v>249</v>
      </c>
      <c r="R308" s="20" t="s">
        <v>634</v>
      </c>
      <c r="S308" s="3" t="s">
        <v>1006</v>
      </c>
      <c r="T308" s="3" t="s">
        <v>78</v>
      </c>
    </row>
    <row r="309" spans="8:20" x14ac:dyDescent="0.25">
      <c r="H309" s="3" t="s">
        <v>230</v>
      </c>
      <c r="I309" s="3" t="s">
        <v>24</v>
      </c>
      <c r="J309" s="3" t="str">
        <f>VLOOKUP(Toquio_2020_Quadro_medalhas[[#This Row],[País]],delegações_Toquio_2020[],3,0)</f>
        <v>Taipei Chinês</v>
      </c>
      <c r="K309" s="3" t="s">
        <v>178</v>
      </c>
      <c r="L309" s="3" t="s">
        <v>80</v>
      </c>
      <c r="M309" s="3" t="s">
        <v>104</v>
      </c>
      <c r="N309" s="3">
        <v>1</v>
      </c>
      <c r="P309" s="3" t="s">
        <v>567</v>
      </c>
      <c r="Q309" s="3" t="s">
        <v>249</v>
      </c>
      <c r="R309" s="20" t="s">
        <v>638</v>
      </c>
      <c r="S309" s="3" t="s">
        <v>1010</v>
      </c>
      <c r="T309" s="3" t="s">
        <v>104</v>
      </c>
    </row>
    <row r="310" spans="8:20" x14ac:dyDescent="0.25">
      <c r="H310" s="3" t="s">
        <v>230</v>
      </c>
      <c r="I310" s="3" t="s">
        <v>27</v>
      </c>
      <c r="J310" s="3" t="str">
        <f>VLOOKUP(Toquio_2020_Quadro_medalhas[[#This Row],[País]],delegações_Toquio_2020[],3,0)</f>
        <v>Turquia</v>
      </c>
      <c r="K310" s="3" t="s">
        <v>178</v>
      </c>
      <c r="L310" s="3" t="s">
        <v>80</v>
      </c>
      <c r="M310" s="3" t="s">
        <v>104</v>
      </c>
      <c r="N310" s="3">
        <v>6</v>
      </c>
      <c r="P310" s="3" t="s">
        <v>568</v>
      </c>
      <c r="Q310" s="3" t="s">
        <v>249</v>
      </c>
      <c r="R310" s="20" t="s">
        <v>634</v>
      </c>
      <c r="S310" s="3" t="s">
        <v>1006</v>
      </c>
      <c r="T310" s="3" t="s">
        <v>104</v>
      </c>
    </row>
    <row r="311" spans="8:20" x14ac:dyDescent="0.25">
      <c r="H311" s="3" t="s">
        <v>230</v>
      </c>
      <c r="I311" s="3" t="s">
        <v>18</v>
      </c>
      <c r="J311" s="3" t="str">
        <f>VLOOKUP(Toquio_2020_Quadro_medalhas[[#This Row],[País]],delegações_Toquio_2020[],3,0)</f>
        <v>Sérvia</v>
      </c>
      <c r="K311" s="3" t="s">
        <v>178</v>
      </c>
      <c r="L311" s="3" t="s">
        <v>80</v>
      </c>
      <c r="M311" s="3" t="s">
        <v>104</v>
      </c>
      <c r="N311" s="3">
        <v>3</v>
      </c>
      <c r="P311" s="3" t="s">
        <v>569</v>
      </c>
      <c r="Q311" s="3" t="s">
        <v>249</v>
      </c>
      <c r="R311" s="20" t="s">
        <v>640</v>
      </c>
      <c r="S311" s="3" t="s">
        <v>581</v>
      </c>
      <c r="T311" s="3" t="s">
        <v>104</v>
      </c>
    </row>
    <row r="312" spans="8:20" x14ac:dyDescent="0.25">
      <c r="H312" s="3" t="s">
        <v>230</v>
      </c>
      <c r="I312" s="3" t="s">
        <v>19</v>
      </c>
      <c r="J312" s="3" t="str">
        <f>VLOOKUP(Toquio_2020_Quadro_medalhas[[#This Row],[País]],delegações_Toquio_2020[],3,0)</f>
        <v>Bélgica</v>
      </c>
      <c r="K312" s="3" t="s">
        <v>178</v>
      </c>
      <c r="L312" s="3" t="s">
        <v>80</v>
      </c>
      <c r="M312" s="3" t="s">
        <v>104</v>
      </c>
      <c r="N312" s="3">
        <v>2</v>
      </c>
      <c r="P312" s="3" t="s">
        <v>570</v>
      </c>
      <c r="Q312" s="3" t="s">
        <v>249</v>
      </c>
      <c r="R312" s="20" t="s">
        <v>233</v>
      </c>
      <c r="S312" s="3" t="s">
        <v>582</v>
      </c>
      <c r="T312" s="3" t="s">
        <v>104</v>
      </c>
    </row>
    <row r="313" spans="8:20" x14ac:dyDescent="0.25">
      <c r="H313" s="3" t="s">
        <v>230</v>
      </c>
      <c r="I313" s="3" t="s">
        <v>52</v>
      </c>
      <c r="J313" s="3" t="str">
        <f>VLOOKUP(Toquio_2020_Quadro_medalhas[[#This Row],[País]],delegações_Toquio_2020[],3,0)</f>
        <v>Índia</v>
      </c>
      <c r="K313" s="3" t="s">
        <v>178</v>
      </c>
      <c r="L313" s="3" t="s">
        <v>80</v>
      </c>
      <c r="M313" s="3" t="s">
        <v>104</v>
      </c>
      <c r="N313" s="3">
        <v>2</v>
      </c>
      <c r="P313" s="3" t="s">
        <v>571</v>
      </c>
      <c r="Q313" s="3" t="s">
        <v>249</v>
      </c>
      <c r="R313" s="20" t="s">
        <v>244</v>
      </c>
      <c r="S313" s="3" t="s">
        <v>589</v>
      </c>
      <c r="T313" s="3" t="s">
        <v>78</v>
      </c>
    </row>
    <row r="314" spans="8:20" x14ac:dyDescent="0.25">
      <c r="H314" s="3" t="s">
        <v>230</v>
      </c>
      <c r="I314" s="3" t="s">
        <v>41</v>
      </c>
      <c r="J314" s="3" t="str">
        <f>VLOOKUP(Toquio_2020_Quadro_medalhas[[#This Row],[País]],delegações_Toquio_2020[],3,0)</f>
        <v>Uganda</v>
      </c>
      <c r="K314" s="3" t="s">
        <v>178</v>
      </c>
      <c r="L314" s="3" t="s">
        <v>80</v>
      </c>
      <c r="M314" s="3" t="s">
        <v>104</v>
      </c>
      <c r="N314" s="3">
        <v>1</v>
      </c>
      <c r="P314" s="3" t="s">
        <v>572</v>
      </c>
      <c r="Q314" s="3" t="s">
        <v>249</v>
      </c>
      <c r="R314" s="20" t="s">
        <v>634</v>
      </c>
      <c r="S314" s="3" t="s">
        <v>1006</v>
      </c>
      <c r="T314" s="3" t="s">
        <v>78</v>
      </c>
    </row>
    <row r="315" spans="8:20" x14ac:dyDescent="0.25">
      <c r="H315" s="3" t="s">
        <v>230</v>
      </c>
      <c r="I315" s="3" t="s">
        <v>50</v>
      </c>
      <c r="J315" s="3" t="str">
        <f>VLOOKUP(Toquio_2020_Quadro_medalhas[[#This Row],[País]],delegações_Toquio_2020[],3,0)</f>
        <v>Bielo-Rússia</v>
      </c>
      <c r="K315" s="3" t="s">
        <v>178</v>
      </c>
      <c r="L315" s="3" t="s">
        <v>80</v>
      </c>
      <c r="M315" s="3" t="s">
        <v>104</v>
      </c>
      <c r="N315" s="3">
        <v>1</v>
      </c>
      <c r="P315" s="3" t="s">
        <v>573</v>
      </c>
      <c r="Q315" s="3" t="s">
        <v>249</v>
      </c>
      <c r="R315" s="20" t="s">
        <v>233</v>
      </c>
      <c r="S315" s="3" t="s">
        <v>582</v>
      </c>
      <c r="T315" s="3" t="s">
        <v>104</v>
      </c>
    </row>
    <row r="316" spans="8:20" x14ac:dyDescent="0.25">
      <c r="H316" s="3" t="s">
        <v>230</v>
      </c>
      <c r="I316" s="3" t="s">
        <v>58</v>
      </c>
      <c r="J316" s="3" t="str">
        <f>VLOOKUP(Toquio_2020_Quadro_medalhas[[#This Row],[País]],delegações_Toquio_2020[],3,0)</f>
        <v>Portugal</v>
      </c>
      <c r="K316" s="3" t="s">
        <v>178</v>
      </c>
      <c r="L316" s="3" t="s">
        <v>80</v>
      </c>
      <c r="M316" s="3" t="s">
        <v>104</v>
      </c>
      <c r="N316" s="3">
        <v>2</v>
      </c>
      <c r="P316" s="3" t="s">
        <v>574</v>
      </c>
      <c r="Q316" s="3" t="s">
        <v>249</v>
      </c>
      <c r="R316" s="20" t="s">
        <v>233</v>
      </c>
      <c r="S316" s="3" t="s">
        <v>582</v>
      </c>
      <c r="T316" s="3" t="s">
        <v>78</v>
      </c>
    </row>
    <row r="317" spans="8:20" x14ac:dyDescent="0.25">
      <c r="H317" s="3" t="s">
        <v>230</v>
      </c>
      <c r="I317" s="3" t="s">
        <v>12</v>
      </c>
      <c r="J317" s="3" t="str">
        <f>VLOOKUP(Toquio_2020_Quadro_medalhas[[#This Row],[País]],delegações_Toquio_2020[],3,0)</f>
        <v>Jamaica</v>
      </c>
      <c r="K317" s="3" t="s">
        <v>178</v>
      </c>
      <c r="L317" s="3" t="s">
        <v>80</v>
      </c>
      <c r="M317" s="3" t="s">
        <v>104</v>
      </c>
      <c r="N317" s="3">
        <v>1</v>
      </c>
      <c r="P317" s="3" t="s">
        <v>575</v>
      </c>
      <c r="Q317" s="3" t="s">
        <v>249</v>
      </c>
      <c r="R317" s="20" t="s">
        <v>642</v>
      </c>
      <c r="S317" s="3" t="s">
        <v>1012</v>
      </c>
      <c r="T317" s="3" t="s">
        <v>78</v>
      </c>
    </row>
    <row r="318" spans="8:20" x14ac:dyDescent="0.25">
      <c r="H318" s="3" t="s">
        <v>230</v>
      </c>
      <c r="I318" s="3" t="s">
        <v>35</v>
      </c>
      <c r="J318" s="3" t="str">
        <f>VLOOKUP(Toquio_2020_Quadro_medalhas[[#This Row],[País]],delegações_Toquio_2020[],3,0)</f>
        <v>Irlanda</v>
      </c>
      <c r="K318" s="3" t="s">
        <v>178</v>
      </c>
      <c r="L318" s="3" t="s">
        <v>80</v>
      </c>
      <c r="M318" s="3" t="s">
        <v>104</v>
      </c>
      <c r="N318" s="3">
        <v>1</v>
      </c>
      <c r="P318" s="3" t="s">
        <v>576</v>
      </c>
      <c r="Q318" s="3" t="s">
        <v>249</v>
      </c>
      <c r="R318" s="20" t="s">
        <v>243</v>
      </c>
      <c r="S318" s="3" t="s">
        <v>593</v>
      </c>
      <c r="T318" s="3" t="s">
        <v>104</v>
      </c>
    </row>
    <row r="319" spans="8:20" x14ac:dyDescent="0.25">
      <c r="H319" s="3" t="s">
        <v>230</v>
      </c>
      <c r="I319" s="3" t="s">
        <v>90</v>
      </c>
      <c r="J319" s="3" t="str">
        <f>VLOOKUP(Toquio_2020_Quadro_medalhas[[#This Row],[País]],delegações_Toquio_2020[],3,0)</f>
        <v>Letônia</v>
      </c>
      <c r="K319" s="3" t="s">
        <v>178</v>
      </c>
      <c r="L319" s="3" t="s">
        <v>80</v>
      </c>
      <c r="M319" s="3" t="s">
        <v>104</v>
      </c>
      <c r="N319" s="3">
        <v>1</v>
      </c>
      <c r="P319" s="3" t="s">
        <v>577</v>
      </c>
      <c r="Q319" s="3" t="s">
        <v>249</v>
      </c>
      <c r="R319" s="20" t="s">
        <v>643</v>
      </c>
      <c r="S319" s="3" t="s">
        <v>1013</v>
      </c>
      <c r="T319" s="3" t="s">
        <v>78</v>
      </c>
    </row>
    <row r="320" spans="8:20" x14ac:dyDescent="0.25">
      <c r="H320" s="3" t="s">
        <v>230</v>
      </c>
      <c r="I320" s="3" t="s">
        <v>53</v>
      </c>
      <c r="J320" s="3" t="str">
        <f>VLOOKUP(Toquio_2020_Quadro_medalhas[[#This Row],[País]],delegações_Toquio_2020[],3,0)</f>
        <v>Azerbaijão</v>
      </c>
      <c r="K320" s="3" t="s">
        <v>178</v>
      </c>
      <c r="L320" s="3" t="s">
        <v>80</v>
      </c>
      <c r="M320" s="3" t="s">
        <v>104</v>
      </c>
      <c r="N320" s="3">
        <v>2</v>
      </c>
      <c r="P320" s="3" t="s">
        <v>578</v>
      </c>
      <c r="Q320" s="3" t="s">
        <v>249</v>
      </c>
      <c r="R320" s="20" t="s">
        <v>639</v>
      </c>
      <c r="S320" s="3" t="s">
        <v>1022</v>
      </c>
      <c r="T320" s="3" t="s">
        <v>78</v>
      </c>
    </row>
    <row r="321" spans="8:20" x14ac:dyDescent="0.25">
      <c r="H321" s="3" t="s">
        <v>230</v>
      </c>
      <c r="I321" s="3" t="s">
        <v>92</v>
      </c>
      <c r="J321" s="3" t="str">
        <f>VLOOKUP(Toquio_2020_Quadro_medalhas[[#This Row],[País]],delegações_Toquio_2020[],3,0)</f>
        <v>Armênia</v>
      </c>
      <c r="K321" s="3" t="s">
        <v>178</v>
      </c>
      <c r="L321" s="3" t="s">
        <v>80</v>
      </c>
      <c r="M321" s="3" t="s">
        <v>104</v>
      </c>
      <c r="N321" s="3">
        <v>2</v>
      </c>
      <c r="P321" s="3" t="s">
        <v>579</v>
      </c>
      <c r="Q321" s="3" t="s">
        <v>249</v>
      </c>
      <c r="R321" s="20" t="s">
        <v>232</v>
      </c>
      <c r="S321" s="3" t="s">
        <v>591</v>
      </c>
      <c r="T321" s="3" t="s">
        <v>104</v>
      </c>
    </row>
    <row r="322" spans="8:20" x14ac:dyDescent="0.25">
      <c r="H322" s="3" t="s">
        <v>230</v>
      </c>
      <c r="I322" s="3" t="s">
        <v>44</v>
      </c>
      <c r="J322" s="3" t="str">
        <f>VLOOKUP(Toquio_2020_Quadro_medalhas[[#This Row],[País]],delegações_Toquio_2020[],3,0)</f>
        <v>Eslováquia</v>
      </c>
      <c r="K322" s="3" t="s">
        <v>178</v>
      </c>
      <c r="L322" s="3" t="s">
        <v>80</v>
      </c>
      <c r="M322" s="3" t="s">
        <v>104</v>
      </c>
      <c r="N322" s="3">
        <v>1</v>
      </c>
      <c r="P322" s="3" t="s">
        <v>580</v>
      </c>
      <c r="Q322" s="3" t="s">
        <v>249</v>
      </c>
      <c r="R322" s="20" t="s">
        <v>242</v>
      </c>
      <c r="S322" s="3" t="s">
        <v>592</v>
      </c>
      <c r="T322" s="3" t="s">
        <v>104</v>
      </c>
    </row>
    <row r="323" spans="8:20" x14ac:dyDescent="0.25">
      <c r="H323" s="3" t="s">
        <v>230</v>
      </c>
      <c r="I323" s="3" t="s">
        <v>51</v>
      </c>
      <c r="J323" s="3" t="str">
        <f>VLOOKUP(Toquio_2020_Quadro_medalhas[[#This Row],[País]],delegações_Toquio_2020[],3,0)</f>
        <v>Colômbia</v>
      </c>
      <c r="K323" s="3" t="s">
        <v>178</v>
      </c>
      <c r="L323" s="3" t="s">
        <v>80</v>
      </c>
      <c r="M323" s="3" t="s">
        <v>104</v>
      </c>
      <c r="N323" s="3">
        <v>1</v>
      </c>
    </row>
    <row r="324" spans="8:20" x14ac:dyDescent="0.25">
      <c r="H324" s="3" t="s">
        <v>230</v>
      </c>
      <c r="I324" s="3" t="s">
        <v>11</v>
      </c>
      <c r="J324" s="3" t="str">
        <f>VLOOKUP(Toquio_2020_Quadro_medalhas[[#This Row],[País]],delegações_Toquio_2020[],3,0)</f>
        <v>Suíça</v>
      </c>
      <c r="K324" s="3" t="s">
        <v>178</v>
      </c>
      <c r="L324" s="3" t="s">
        <v>80</v>
      </c>
      <c r="M324" s="3" t="s">
        <v>104</v>
      </c>
      <c r="N324" s="3">
        <v>2</v>
      </c>
    </row>
    <row r="325" spans="8:20" x14ac:dyDescent="0.25">
      <c r="H325" s="3" t="s">
        <v>230</v>
      </c>
      <c r="I325" s="3" t="s">
        <v>34</v>
      </c>
      <c r="J325" s="3" t="str">
        <f>VLOOKUP(Toquio_2020_Quadro_medalhas[[#This Row],[País]],delegações_Toquio_2020[],3,0)</f>
        <v>Egito</v>
      </c>
      <c r="K325" s="3" t="s">
        <v>178</v>
      </c>
      <c r="L325" s="3" t="s">
        <v>80</v>
      </c>
      <c r="M325" s="3" t="s">
        <v>104</v>
      </c>
      <c r="N325" s="3">
        <v>2</v>
      </c>
    </row>
    <row r="326" spans="8:20" x14ac:dyDescent="0.25">
      <c r="H326" s="3" t="s">
        <v>230</v>
      </c>
      <c r="I326" s="3" t="s">
        <v>37</v>
      </c>
      <c r="J326" s="3" t="str">
        <f>VLOOKUP(Toquio_2020_Quadro_medalhas[[#This Row],[País]],delegações_Toquio_2020[],3,0)</f>
        <v>Indonésia</v>
      </c>
      <c r="K326" s="3" t="s">
        <v>178</v>
      </c>
      <c r="L326" s="3" t="s">
        <v>80</v>
      </c>
      <c r="M326" s="3" t="s">
        <v>104</v>
      </c>
      <c r="N326" s="3">
        <v>2</v>
      </c>
    </row>
    <row r="327" spans="8:20" x14ac:dyDescent="0.25">
      <c r="H327" s="3" t="s">
        <v>230</v>
      </c>
      <c r="I327" s="3" t="s">
        <v>33</v>
      </c>
      <c r="J327" s="3" t="str">
        <f>VLOOKUP(Toquio_2020_Quadro_medalhas[[#This Row],[País]],delegações_Toquio_2020[],3,0)</f>
        <v>Filipinas</v>
      </c>
      <c r="K327" s="3" t="s">
        <v>178</v>
      </c>
      <c r="L327" s="3" t="s">
        <v>80</v>
      </c>
      <c r="M327" s="3" t="s">
        <v>104</v>
      </c>
      <c r="N327" s="3">
        <v>1</v>
      </c>
    </row>
    <row r="328" spans="8:20" x14ac:dyDescent="0.25">
      <c r="H328" s="3" t="s">
        <v>230</v>
      </c>
      <c r="I328" s="3" t="s">
        <v>177</v>
      </c>
      <c r="J328" s="3" t="str">
        <f>VLOOKUP(Toquio_2020_Quadro_medalhas[[#This Row],[País]],delegações_Toquio_2020[],3,0)</f>
        <v>República Dominicana</v>
      </c>
      <c r="K328" s="3" t="s">
        <v>178</v>
      </c>
      <c r="L328" s="3" t="s">
        <v>80</v>
      </c>
      <c r="M328" s="3" t="s">
        <v>104</v>
      </c>
      <c r="N328" s="3">
        <v>1</v>
      </c>
    </row>
    <row r="329" spans="8:20" x14ac:dyDescent="0.25">
      <c r="H329" s="3" t="s">
        <v>230</v>
      </c>
      <c r="I329" s="3" t="s">
        <v>65</v>
      </c>
      <c r="J329" s="3" t="str">
        <f>VLOOKUP(Toquio_2020_Quadro_medalhas[[#This Row],[País]],delegações_Toquio_2020[],3,0)</f>
        <v>Mongólia</v>
      </c>
      <c r="K329" s="3" t="s">
        <v>181</v>
      </c>
      <c r="L329" s="3" t="s">
        <v>80</v>
      </c>
      <c r="M329" s="3" t="s">
        <v>104</v>
      </c>
      <c r="N329" s="3">
        <v>1</v>
      </c>
    </row>
    <row r="330" spans="8:20" x14ac:dyDescent="0.25">
      <c r="H330" s="3" t="s">
        <v>230</v>
      </c>
      <c r="I330" s="3" t="s">
        <v>93</v>
      </c>
      <c r="J330" s="3" t="str">
        <f>VLOOKUP(Toquio_2020_Quadro_medalhas[[#This Row],[País]],delegações_Toquio_2020[],3,0)</f>
        <v>Jordânia</v>
      </c>
      <c r="K330" s="3" t="s">
        <v>184</v>
      </c>
      <c r="L330" s="3" t="s">
        <v>80</v>
      </c>
      <c r="M330" s="3" t="s">
        <v>104</v>
      </c>
      <c r="N330" s="3">
        <v>1</v>
      </c>
    </row>
    <row r="331" spans="8:20" x14ac:dyDescent="0.25">
      <c r="H331" s="3" t="s">
        <v>230</v>
      </c>
      <c r="I331" s="3" t="s">
        <v>94</v>
      </c>
      <c r="J331" s="3" t="str">
        <f>VLOOKUP(Toquio_2020_Quadro_medalhas[[#This Row],[País]],delegações_Toquio_2020[],3,0)</f>
        <v>Malásia</v>
      </c>
      <c r="K331" s="3" t="s">
        <v>185</v>
      </c>
      <c r="L331" s="3" t="s">
        <v>80</v>
      </c>
      <c r="M331" s="3" t="s">
        <v>104</v>
      </c>
      <c r="N331" s="3">
        <v>1</v>
      </c>
    </row>
    <row r="332" spans="8:20" x14ac:dyDescent="0.25">
      <c r="H332" s="3" t="s">
        <v>230</v>
      </c>
      <c r="I332" s="3" t="s">
        <v>66</v>
      </c>
      <c r="J332" s="3" t="str">
        <f>VLOOKUP(Toquio_2020_Quadro_medalhas[[#This Row],[País]],delegações_Toquio_2020[],3,0)</f>
        <v>Cazaquistão</v>
      </c>
      <c r="K332" s="3" t="s">
        <v>193</v>
      </c>
      <c r="L332" s="3" t="s">
        <v>80</v>
      </c>
      <c r="M332" s="3" t="s">
        <v>104</v>
      </c>
      <c r="N332" s="3">
        <v>6</v>
      </c>
    </row>
    <row r="333" spans="8:20" x14ac:dyDescent="0.25">
      <c r="H333" s="3" t="s">
        <v>230</v>
      </c>
      <c r="I333" s="3" t="s">
        <v>28</v>
      </c>
      <c r="J333" s="3" t="str">
        <f>VLOOKUP(Toquio_2020_Quadro_medalhas[[#This Row],[País]],delegações_Toquio_2020[],3,0)</f>
        <v>Áustria</v>
      </c>
      <c r="K333" s="3" t="s">
        <v>162</v>
      </c>
      <c r="L333" s="3" t="s">
        <v>80</v>
      </c>
      <c r="M333" s="3" t="s">
        <v>104</v>
      </c>
      <c r="N333" s="3">
        <v>3</v>
      </c>
    </row>
    <row r="334" spans="8:20" x14ac:dyDescent="0.25">
      <c r="H334" s="3" t="s">
        <v>230</v>
      </c>
      <c r="I334" s="3" t="s">
        <v>59</v>
      </c>
      <c r="J334" s="3" t="str">
        <f>VLOOKUP(Toquio_2020_Quadro_medalhas[[#This Row],[País]],delegações_Toquio_2020[],3,0)</f>
        <v>Argentina</v>
      </c>
      <c r="K334" s="3" t="s">
        <v>182</v>
      </c>
      <c r="L334" s="3" t="s">
        <v>80</v>
      </c>
      <c r="M334" s="3" t="s">
        <v>104</v>
      </c>
      <c r="N334" s="3">
        <v>2</v>
      </c>
    </row>
    <row r="335" spans="8:20" x14ac:dyDescent="0.25">
      <c r="H335" s="3" t="s">
        <v>230</v>
      </c>
      <c r="I335" s="3" t="s">
        <v>70</v>
      </c>
      <c r="J335" s="3" t="str">
        <f>VLOOKUP(Toquio_2020_Quadro_medalhas[[#This Row],[País]],delegações_Toquio_2020[],3,0)</f>
        <v>San Marino</v>
      </c>
      <c r="K335" s="3" t="s">
        <v>183</v>
      </c>
      <c r="L335" s="3" t="s">
        <v>80</v>
      </c>
      <c r="M335" s="3" t="s">
        <v>104</v>
      </c>
      <c r="N335" s="3">
        <v>1</v>
      </c>
    </row>
    <row r="336" spans="8:20" x14ac:dyDescent="0.25">
      <c r="H336" s="3" t="s">
        <v>230</v>
      </c>
      <c r="I336" s="3" t="s">
        <v>67</v>
      </c>
      <c r="J336" s="3" t="str">
        <f>VLOOKUP(Toquio_2020_Quadro_medalhas[[#This Row],[País]],delegações_Toquio_2020[],3,0)</f>
        <v>México</v>
      </c>
      <c r="K336" s="3" t="s">
        <v>194</v>
      </c>
      <c r="L336" s="3" t="s">
        <v>80</v>
      </c>
      <c r="M336" s="3" t="s">
        <v>104</v>
      </c>
      <c r="N336" s="3">
        <v>1</v>
      </c>
    </row>
    <row r="337" spans="8:14" x14ac:dyDescent="0.25">
      <c r="H337" s="3" t="s">
        <v>230</v>
      </c>
      <c r="I337" s="3" t="s">
        <v>71</v>
      </c>
      <c r="J337" s="3" t="str">
        <f>VLOOKUP(Toquio_2020_Quadro_medalhas[[#This Row],[País]],delegações_Toquio_2020[],3,0)</f>
        <v>Finlândia</v>
      </c>
      <c r="K337" s="3" t="s">
        <v>195</v>
      </c>
      <c r="L337" s="3" t="s">
        <v>80</v>
      </c>
      <c r="M337" s="3" t="s">
        <v>104</v>
      </c>
      <c r="N337" s="3">
        <v>1</v>
      </c>
    </row>
    <row r="338" spans="8:14" x14ac:dyDescent="0.25">
      <c r="H338" s="3" t="s">
        <v>230</v>
      </c>
      <c r="I338" s="3" t="s">
        <v>97</v>
      </c>
      <c r="J338" s="3" t="str">
        <f>VLOOKUP(Toquio_2020_Quadro_medalhas[[#This Row],[País]],delegações_Toquio_2020[],3,0)</f>
        <v>Botswana</v>
      </c>
      <c r="K338" s="3" t="s">
        <v>196</v>
      </c>
      <c r="L338" s="3" t="s">
        <v>80</v>
      </c>
      <c r="M338" s="3" t="s">
        <v>104</v>
      </c>
      <c r="N338" s="3">
        <v>1</v>
      </c>
    </row>
    <row r="339" spans="8:14" x14ac:dyDescent="0.25">
      <c r="H339" s="3" t="s">
        <v>230</v>
      </c>
      <c r="I339" s="3" t="s">
        <v>98</v>
      </c>
      <c r="J339" s="3" t="str">
        <f>VLOOKUP(Toquio_2020_Quadro_medalhas[[#This Row],[País]],delegações_Toquio_2020[],3,0)</f>
        <v>Burkina Faso</v>
      </c>
      <c r="K339" s="3" t="s">
        <v>197</v>
      </c>
      <c r="L339" s="3" t="s">
        <v>80</v>
      </c>
      <c r="M339" s="3" t="s">
        <v>104</v>
      </c>
      <c r="N339" s="3">
        <v>1</v>
      </c>
    </row>
    <row r="340" spans="8:14" x14ac:dyDescent="0.25">
      <c r="H340" s="3" t="s">
        <v>230</v>
      </c>
      <c r="I340" s="3" t="s">
        <v>99</v>
      </c>
      <c r="J340" s="3" t="str">
        <f>VLOOKUP(Toquio_2020_Quadro_medalhas[[#This Row],[País]],delegações_Toquio_2020[],3,0)</f>
        <v>Gana</v>
      </c>
      <c r="K340" s="3" t="s">
        <v>199</v>
      </c>
      <c r="L340" s="3" t="s">
        <v>80</v>
      </c>
      <c r="M340" s="3" t="s">
        <v>104</v>
      </c>
      <c r="N340" s="3">
        <v>1</v>
      </c>
    </row>
    <row r="341" spans="8:14" x14ac:dyDescent="0.25">
      <c r="H341" s="3" t="s">
        <v>230</v>
      </c>
      <c r="I341" s="3" t="s">
        <v>100</v>
      </c>
      <c r="J341" s="3" t="str">
        <f>VLOOKUP(Toquio_2020_Quadro_medalhas[[#This Row],[País]],delegações_Toquio_2020[],3,0)</f>
        <v>Grenada</v>
      </c>
      <c r="K341" s="3" t="s">
        <v>200</v>
      </c>
      <c r="L341" s="3" t="s">
        <v>80</v>
      </c>
      <c r="M341" s="3" t="s">
        <v>104</v>
      </c>
      <c r="N341" s="3">
        <v>1</v>
      </c>
    </row>
    <row r="342" spans="8:14" x14ac:dyDescent="0.25">
      <c r="H342" s="3" t="s">
        <v>230</v>
      </c>
      <c r="I342" s="3" t="s">
        <v>101</v>
      </c>
      <c r="J342" s="3" t="str">
        <f>VLOOKUP(Toquio_2020_Quadro_medalhas[[#This Row],[País]],delegações_Toquio_2020[],3,0)</f>
        <v>Kuwait</v>
      </c>
      <c r="K342" s="3" t="s">
        <v>201</v>
      </c>
      <c r="L342" s="3" t="s">
        <v>80</v>
      </c>
      <c r="M342" s="3" t="s">
        <v>104</v>
      </c>
      <c r="N342" s="3">
        <v>1</v>
      </c>
    </row>
    <row r="343" spans="8:14" x14ac:dyDescent="0.25">
      <c r="H343" s="3" t="s">
        <v>230</v>
      </c>
      <c r="I343" s="3" t="s">
        <v>202</v>
      </c>
      <c r="J343" s="3" t="str">
        <f>VLOOKUP(Toquio_2020_Quadro_medalhas[[#This Row],[País]],delegações_Toquio_2020[],3,0)</f>
        <v>República da Moldávia</v>
      </c>
      <c r="K343" s="3" t="s">
        <v>203</v>
      </c>
      <c r="L343" s="3" t="s">
        <v>80</v>
      </c>
      <c r="M343" s="3" t="s">
        <v>104</v>
      </c>
      <c r="N343" s="3">
        <v>1</v>
      </c>
    </row>
    <row r="344" spans="8:14" x14ac:dyDescent="0.25">
      <c r="H344" s="3" t="s">
        <v>230</v>
      </c>
      <c r="I344" s="3" t="s">
        <v>204</v>
      </c>
      <c r="J344" s="3" t="str">
        <f>VLOOKUP(Toquio_2020_Quadro_medalhas[[#This Row],[País]],delegações_Toquio_2020[],3,0)</f>
        <v>República Árabe da Síria</v>
      </c>
      <c r="K344" s="3" t="s">
        <v>205</v>
      </c>
      <c r="L344" s="3" t="s">
        <v>80</v>
      </c>
      <c r="M344" s="3" t="s">
        <v>104</v>
      </c>
      <c r="N344" s="3">
        <v>1</v>
      </c>
    </row>
  </sheetData>
  <pageMargins left="0.511811024" right="0.511811024" top="0.78740157499999996" bottom="0.78740157499999996" header="0.31496062000000002" footer="0.31496062000000002"/>
  <tableParts count="6">
    <tablePart r:id="rId1"/>
    <tablePart r:id="rId2"/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6"/>
  <dimension ref="A1:J743"/>
  <sheetViews>
    <sheetView workbookViewId="0">
      <selection activeCell="D1" sqref="D1"/>
    </sheetView>
  </sheetViews>
  <sheetFormatPr defaultColWidth="9.109375" defaultRowHeight="12" x14ac:dyDescent="0.25"/>
  <cols>
    <col min="1" max="1" width="30.6640625" style="3" bestFit="1" customWidth="1"/>
    <col min="2" max="2" width="25.33203125" style="3" bestFit="1" customWidth="1"/>
    <col min="3" max="3" width="17.6640625" style="3" bestFit="1" customWidth="1"/>
    <col min="4" max="4" width="28" style="3" bestFit="1" customWidth="1"/>
    <col min="5" max="6" width="9.109375" style="3"/>
    <col min="7" max="7" width="20.109375" style="3" bestFit="1" customWidth="1"/>
    <col min="8" max="16384" width="9.109375" style="3"/>
  </cols>
  <sheetData>
    <row r="1" spans="1:10" x14ac:dyDescent="0.25">
      <c r="A1" s="3" t="s">
        <v>673</v>
      </c>
      <c r="B1" s="3" t="s">
        <v>674</v>
      </c>
      <c r="C1" s="3" t="s">
        <v>618</v>
      </c>
      <c r="D1" s="3" t="s">
        <v>675</v>
      </c>
    </row>
    <row r="2" spans="1:10" x14ac:dyDescent="0.25">
      <c r="A2" s="3" t="s">
        <v>676</v>
      </c>
      <c r="B2" s="3" t="s">
        <v>677</v>
      </c>
      <c r="C2" s="3" t="s">
        <v>292</v>
      </c>
      <c r="D2" s="3" t="s">
        <v>652</v>
      </c>
      <c r="G2" s="3" t="s">
        <v>960</v>
      </c>
      <c r="H2" s="3" t="s">
        <v>73</v>
      </c>
      <c r="I2" s="3" t="s">
        <v>229</v>
      </c>
      <c r="J2" s="3" t="s">
        <v>961</v>
      </c>
    </row>
    <row r="3" spans="1:10" x14ac:dyDescent="0.25">
      <c r="A3" s="3" t="s">
        <v>678</v>
      </c>
      <c r="B3" s="3" t="s">
        <v>679</v>
      </c>
      <c r="C3" s="3" t="s">
        <v>310</v>
      </c>
      <c r="D3" s="3" t="s">
        <v>680</v>
      </c>
      <c r="G3" s="3" t="s">
        <v>230</v>
      </c>
      <c r="H3" s="3" t="s">
        <v>989</v>
      </c>
      <c r="I3" s="3">
        <v>11483</v>
      </c>
    </row>
    <row r="4" spans="1:10" x14ac:dyDescent="0.25">
      <c r="A4" s="3" t="s">
        <v>681</v>
      </c>
      <c r="B4" s="3" t="s">
        <v>249</v>
      </c>
      <c r="C4" s="3" t="s">
        <v>292</v>
      </c>
      <c r="D4" s="3" t="s">
        <v>654</v>
      </c>
      <c r="G4" s="3" t="s">
        <v>962</v>
      </c>
      <c r="H4" s="3" t="s">
        <v>207</v>
      </c>
      <c r="I4" s="3">
        <v>11328</v>
      </c>
      <c r="J4" s="3">
        <v>306</v>
      </c>
    </row>
    <row r="5" spans="1:10" x14ac:dyDescent="0.25">
      <c r="A5" s="3" t="s">
        <v>682</v>
      </c>
      <c r="B5" s="3" t="s">
        <v>249</v>
      </c>
      <c r="C5" s="3" t="s">
        <v>292</v>
      </c>
      <c r="D5" s="3" t="s">
        <v>652</v>
      </c>
      <c r="G5" s="3" t="s">
        <v>963</v>
      </c>
      <c r="H5" s="3" t="s">
        <v>992</v>
      </c>
      <c r="I5" s="3">
        <v>10568</v>
      </c>
      <c r="J5" s="3">
        <v>302</v>
      </c>
    </row>
    <row r="6" spans="1:10" x14ac:dyDescent="0.25">
      <c r="A6" s="3" t="s">
        <v>683</v>
      </c>
      <c r="B6" s="3" t="s">
        <v>249</v>
      </c>
      <c r="C6" s="3" t="s">
        <v>292</v>
      </c>
      <c r="D6" s="3" t="s">
        <v>654</v>
      </c>
      <c r="G6" s="3" t="s">
        <v>964</v>
      </c>
      <c r="H6" s="3" t="s">
        <v>1</v>
      </c>
      <c r="I6" s="3">
        <v>10942</v>
      </c>
      <c r="J6" s="3">
        <v>302</v>
      </c>
    </row>
    <row r="7" spans="1:10" x14ac:dyDescent="0.25">
      <c r="A7" s="3" t="s">
        <v>684</v>
      </c>
      <c r="B7" s="3" t="s">
        <v>685</v>
      </c>
      <c r="C7" s="3" t="s">
        <v>259</v>
      </c>
      <c r="D7" s="3" t="s">
        <v>654</v>
      </c>
      <c r="G7" s="3" t="s">
        <v>965</v>
      </c>
      <c r="H7" s="3" t="s">
        <v>981</v>
      </c>
      <c r="I7" s="3">
        <v>10625</v>
      </c>
      <c r="J7" s="3">
        <v>301</v>
      </c>
    </row>
    <row r="8" spans="1:10" x14ac:dyDescent="0.25">
      <c r="A8" s="3" t="s">
        <v>686</v>
      </c>
      <c r="B8" s="3" t="s">
        <v>665</v>
      </c>
      <c r="C8" s="3" t="s">
        <v>292</v>
      </c>
      <c r="D8" s="3" t="s">
        <v>654</v>
      </c>
      <c r="G8" s="3" t="s">
        <v>966</v>
      </c>
      <c r="H8" s="3" t="s">
        <v>982</v>
      </c>
      <c r="I8" s="3">
        <v>10651</v>
      </c>
      <c r="J8" s="3">
        <v>300</v>
      </c>
    </row>
    <row r="9" spans="1:10" x14ac:dyDescent="0.25">
      <c r="A9" s="3" t="s">
        <v>59</v>
      </c>
      <c r="B9" s="3" t="s">
        <v>687</v>
      </c>
      <c r="C9" s="3" t="s">
        <v>688</v>
      </c>
      <c r="D9" s="3" t="s">
        <v>652</v>
      </c>
      <c r="G9" s="3" t="s">
        <v>967</v>
      </c>
      <c r="H9" s="3" t="s">
        <v>983</v>
      </c>
      <c r="I9" s="3">
        <v>10318</v>
      </c>
      <c r="J9" s="3">
        <v>271</v>
      </c>
    </row>
    <row r="10" spans="1:10" x14ac:dyDescent="0.25">
      <c r="A10" s="3" t="s">
        <v>59</v>
      </c>
      <c r="B10" s="3" t="s">
        <v>687</v>
      </c>
      <c r="C10" s="3" t="s">
        <v>250</v>
      </c>
      <c r="D10" s="3" t="s">
        <v>652</v>
      </c>
      <c r="G10" s="3" t="s">
        <v>968</v>
      </c>
      <c r="H10" s="3" t="s">
        <v>984</v>
      </c>
      <c r="I10" s="3">
        <v>9356</v>
      </c>
      <c r="J10" s="3">
        <v>257</v>
      </c>
    </row>
    <row r="11" spans="1:10" x14ac:dyDescent="0.25">
      <c r="A11" s="3" t="s">
        <v>59</v>
      </c>
      <c r="B11" s="3" t="s">
        <v>687</v>
      </c>
      <c r="C11" s="3" t="s">
        <v>259</v>
      </c>
      <c r="D11" s="3" t="s">
        <v>652</v>
      </c>
      <c r="G11" s="3" t="s">
        <v>969</v>
      </c>
      <c r="H11" s="3" t="s">
        <v>985</v>
      </c>
      <c r="I11" s="3">
        <v>8397</v>
      </c>
      <c r="J11" s="3">
        <v>237</v>
      </c>
    </row>
    <row r="12" spans="1:10" x14ac:dyDescent="0.25">
      <c r="A12" s="3" t="s">
        <v>59</v>
      </c>
      <c r="B12" s="3" t="s">
        <v>687</v>
      </c>
      <c r="C12" s="3" t="s">
        <v>689</v>
      </c>
      <c r="D12" s="3" t="s">
        <v>652</v>
      </c>
      <c r="G12" s="3" t="s">
        <v>970</v>
      </c>
      <c r="H12" s="3" t="s">
        <v>983</v>
      </c>
      <c r="I12" s="3">
        <v>6829</v>
      </c>
      <c r="J12" s="3">
        <v>221</v>
      </c>
    </row>
    <row r="13" spans="1:10" x14ac:dyDescent="0.25">
      <c r="A13" s="3" t="s">
        <v>59</v>
      </c>
      <c r="B13" s="3" t="s">
        <v>687</v>
      </c>
      <c r="C13" s="3" t="s">
        <v>689</v>
      </c>
      <c r="D13" s="3" t="s">
        <v>654</v>
      </c>
      <c r="G13" s="3" t="s">
        <v>971</v>
      </c>
      <c r="H13" s="3" t="s">
        <v>986</v>
      </c>
      <c r="I13" s="3">
        <v>5179</v>
      </c>
      <c r="J13" s="3">
        <v>203</v>
      </c>
    </row>
    <row r="14" spans="1:10" x14ac:dyDescent="0.25">
      <c r="A14" s="3" t="s">
        <v>59</v>
      </c>
      <c r="B14" s="3" t="s">
        <v>687</v>
      </c>
      <c r="C14" s="3" t="s">
        <v>313</v>
      </c>
      <c r="D14" s="3" t="s">
        <v>652</v>
      </c>
      <c r="G14" s="3" t="s">
        <v>972</v>
      </c>
      <c r="H14" s="3" t="s">
        <v>987</v>
      </c>
      <c r="I14" s="3">
        <v>6084</v>
      </c>
      <c r="J14" s="3">
        <v>198</v>
      </c>
    </row>
    <row r="15" spans="1:10" x14ac:dyDescent="0.25">
      <c r="A15" s="3" t="s">
        <v>59</v>
      </c>
      <c r="B15" s="3" t="s">
        <v>687</v>
      </c>
      <c r="C15" s="3" t="s">
        <v>298</v>
      </c>
      <c r="D15" s="3" t="s">
        <v>652</v>
      </c>
      <c r="G15" s="3" t="s">
        <v>973</v>
      </c>
      <c r="H15" s="3" t="s">
        <v>988</v>
      </c>
      <c r="I15" s="3">
        <v>7134</v>
      </c>
      <c r="J15" s="3">
        <v>195</v>
      </c>
    </row>
    <row r="16" spans="1:10" x14ac:dyDescent="0.25">
      <c r="A16" s="3" t="s">
        <v>59</v>
      </c>
      <c r="B16" s="3" t="s">
        <v>687</v>
      </c>
      <c r="C16" s="3" t="s">
        <v>298</v>
      </c>
      <c r="D16" s="3" t="s">
        <v>654</v>
      </c>
      <c r="G16" s="3" t="s">
        <v>974</v>
      </c>
      <c r="H16" s="3" t="s">
        <v>222</v>
      </c>
      <c r="I16" s="3">
        <v>5516</v>
      </c>
      <c r="J16" s="3">
        <v>172</v>
      </c>
    </row>
    <row r="17" spans="1:10" x14ac:dyDescent="0.25">
      <c r="A17" s="3" t="s">
        <v>690</v>
      </c>
      <c r="B17" s="3" t="s">
        <v>666</v>
      </c>
      <c r="C17" s="3" t="s">
        <v>292</v>
      </c>
      <c r="D17" s="3" t="s">
        <v>654</v>
      </c>
      <c r="G17" s="3" t="s">
        <v>975</v>
      </c>
      <c r="H17" s="3" t="s">
        <v>989</v>
      </c>
      <c r="I17" s="3">
        <v>5151</v>
      </c>
      <c r="J17" s="3">
        <v>163</v>
      </c>
    </row>
    <row r="18" spans="1:10" x14ac:dyDescent="0.25">
      <c r="A18" s="3" t="s">
        <v>691</v>
      </c>
      <c r="B18" s="3" t="s">
        <v>692</v>
      </c>
      <c r="C18" s="3" t="s">
        <v>310</v>
      </c>
      <c r="D18" s="3" t="s">
        <v>680</v>
      </c>
      <c r="G18" s="3" t="s">
        <v>976</v>
      </c>
      <c r="H18" s="3" t="s">
        <v>990</v>
      </c>
      <c r="I18" s="3">
        <v>5338</v>
      </c>
      <c r="J18" s="3">
        <v>150</v>
      </c>
    </row>
    <row r="19" spans="1:10" x14ac:dyDescent="0.25">
      <c r="A19" s="3" t="s">
        <v>3</v>
      </c>
      <c r="B19" s="3" t="s">
        <v>666</v>
      </c>
      <c r="C19" s="3" t="s">
        <v>336</v>
      </c>
      <c r="D19" s="3" t="s">
        <v>667</v>
      </c>
      <c r="G19" s="3" t="s">
        <v>977</v>
      </c>
      <c r="H19" s="3" t="s">
        <v>982</v>
      </c>
      <c r="I19" s="3">
        <v>3314</v>
      </c>
      <c r="J19" s="3">
        <v>151</v>
      </c>
    </row>
    <row r="20" spans="1:10" x14ac:dyDescent="0.25">
      <c r="A20" s="3" t="s">
        <v>3</v>
      </c>
      <c r="B20" s="3" t="s">
        <v>666</v>
      </c>
      <c r="C20" s="3" t="s">
        <v>336</v>
      </c>
      <c r="D20" s="3" t="s">
        <v>668</v>
      </c>
      <c r="G20" s="3" t="s">
        <v>978</v>
      </c>
      <c r="H20" s="3" t="s">
        <v>991</v>
      </c>
      <c r="I20" s="3">
        <v>4955</v>
      </c>
      <c r="J20" s="3">
        <v>149</v>
      </c>
    </row>
    <row r="21" spans="1:10" x14ac:dyDescent="0.25">
      <c r="A21" s="3" t="s">
        <v>3</v>
      </c>
      <c r="B21" s="3" t="s">
        <v>666</v>
      </c>
      <c r="C21" s="3" t="s">
        <v>693</v>
      </c>
      <c r="D21" s="3" t="s">
        <v>694</v>
      </c>
      <c r="G21" s="3" t="s">
        <v>979</v>
      </c>
      <c r="H21" s="3" t="s">
        <v>992</v>
      </c>
      <c r="I21" s="3">
        <v>4104</v>
      </c>
      <c r="J21" s="3">
        <v>136</v>
      </c>
    </row>
    <row r="22" spans="1:10" x14ac:dyDescent="0.25">
      <c r="A22" s="3" t="s">
        <v>3</v>
      </c>
      <c r="B22" s="3" t="s">
        <v>666</v>
      </c>
      <c r="C22" s="3" t="s">
        <v>693</v>
      </c>
      <c r="D22" s="3" t="s">
        <v>695</v>
      </c>
    </row>
    <row r="23" spans="1:10" x14ac:dyDescent="0.25">
      <c r="A23" s="3" t="s">
        <v>3</v>
      </c>
      <c r="B23" s="3" t="s">
        <v>666</v>
      </c>
      <c r="C23" s="3" t="s">
        <v>263</v>
      </c>
      <c r="D23" s="3" t="s">
        <v>696</v>
      </c>
    </row>
    <row r="24" spans="1:10" x14ac:dyDescent="0.25">
      <c r="A24" s="3" t="s">
        <v>3</v>
      </c>
      <c r="B24" s="3" t="s">
        <v>666</v>
      </c>
      <c r="C24" s="3" t="s">
        <v>697</v>
      </c>
      <c r="D24" s="3" t="s">
        <v>698</v>
      </c>
    </row>
    <row r="25" spans="1:10" x14ac:dyDescent="0.25">
      <c r="A25" s="3" t="s">
        <v>3</v>
      </c>
      <c r="B25" s="3" t="s">
        <v>666</v>
      </c>
      <c r="C25" s="3" t="s">
        <v>688</v>
      </c>
      <c r="D25" s="3" t="s">
        <v>652</v>
      </c>
    </row>
    <row r="26" spans="1:10" x14ac:dyDescent="0.25">
      <c r="A26" s="3" t="s">
        <v>3</v>
      </c>
      <c r="B26" s="3" t="s">
        <v>666</v>
      </c>
      <c r="C26" s="3" t="s">
        <v>688</v>
      </c>
      <c r="D26" s="3" t="s">
        <v>654</v>
      </c>
    </row>
    <row r="27" spans="1:10" x14ac:dyDescent="0.25">
      <c r="A27" s="3" t="s">
        <v>3</v>
      </c>
      <c r="B27" s="3" t="s">
        <v>666</v>
      </c>
      <c r="C27" s="3" t="s">
        <v>699</v>
      </c>
      <c r="D27" s="3" t="s">
        <v>700</v>
      </c>
    </row>
    <row r="28" spans="1:10" x14ac:dyDescent="0.25">
      <c r="A28" s="3" t="s">
        <v>3</v>
      </c>
      <c r="B28" s="3" t="s">
        <v>666</v>
      </c>
      <c r="C28" s="3" t="s">
        <v>699</v>
      </c>
      <c r="D28" s="3" t="s">
        <v>701</v>
      </c>
    </row>
    <row r="29" spans="1:10" x14ac:dyDescent="0.25">
      <c r="A29" s="3" t="s">
        <v>3</v>
      </c>
      <c r="B29" s="3" t="s">
        <v>666</v>
      </c>
      <c r="C29" s="3" t="s">
        <v>699</v>
      </c>
      <c r="D29" s="3" t="s">
        <v>702</v>
      </c>
    </row>
    <row r="30" spans="1:10" x14ac:dyDescent="0.25">
      <c r="A30" s="3" t="s">
        <v>3</v>
      </c>
      <c r="B30" s="3" t="s">
        <v>666</v>
      </c>
      <c r="C30" s="3" t="s">
        <v>699</v>
      </c>
      <c r="D30" s="3" t="s">
        <v>703</v>
      </c>
    </row>
    <row r="31" spans="1:10" x14ac:dyDescent="0.25">
      <c r="A31" s="3" t="s">
        <v>3</v>
      </c>
      <c r="B31" s="3" t="s">
        <v>666</v>
      </c>
      <c r="C31" s="3" t="s">
        <v>699</v>
      </c>
      <c r="D31" s="3" t="s">
        <v>704</v>
      </c>
    </row>
    <row r="32" spans="1:10" x14ac:dyDescent="0.25">
      <c r="A32" s="3" t="s">
        <v>3</v>
      </c>
      <c r="B32" s="3" t="s">
        <v>666</v>
      </c>
      <c r="C32" s="3" t="s">
        <v>250</v>
      </c>
      <c r="D32" s="3" t="s">
        <v>652</v>
      </c>
    </row>
    <row r="33" spans="1:4" x14ac:dyDescent="0.25">
      <c r="A33" s="3" t="s">
        <v>3</v>
      </c>
      <c r="B33" s="3" t="s">
        <v>666</v>
      </c>
      <c r="C33" s="3" t="s">
        <v>250</v>
      </c>
      <c r="D33" s="3" t="s">
        <v>654</v>
      </c>
    </row>
    <row r="34" spans="1:4" x14ac:dyDescent="0.25">
      <c r="A34" s="3" t="s">
        <v>3</v>
      </c>
      <c r="B34" s="3" t="s">
        <v>666</v>
      </c>
      <c r="C34" s="3" t="s">
        <v>689</v>
      </c>
      <c r="D34" s="3" t="s">
        <v>652</v>
      </c>
    </row>
    <row r="35" spans="1:4" x14ac:dyDescent="0.25">
      <c r="A35" s="3" t="s">
        <v>3</v>
      </c>
      <c r="B35" s="3" t="s">
        <v>666</v>
      </c>
      <c r="C35" s="3" t="s">
        <v>689</v>
      </c>
      <c r="D35" s="3" t="s">
        <v>654</v>
      </c>
    </row>
    <row r="36" spans="1:4" x14ac:dyDescent="0.25">
      <c r="A36" s="3" t="s">
        <v>3</v>
      </c>
      <c r="B36" s="3" t="s">
        <v>666</v>
      </c>
      <c r="C36" s="3" t="s">
        <v>271</v>
      </c>
      <c r="D36" s="3" t="s">
        <v>705</v>
      </c>
    </row>
    <row r="37" spans="1:4" x14ac:dyDescent="0.25">
      <c r="A37" s="3" t="s">
        <v>3</v>
      </c>
      <c r="B37" s="3" t="s">
        <v>666</v>
      </c>
      <c r="C37" s="3" t="s">
        <v>313</v>
      </c>
      <c r="D37" s="3" t="s">
        <v>652</v>
      </c>
    </row>
    <row r="38" spans="1:4" x14ac:dyDescent="0.25">
      <c r="A38" s="3" t="s">
        <v>3</v>
      </c>
      <c r="B38" s="3" t="s">
        <v>666</v>
      </c>
      <c r="C38" s="3" t="s">
        <v>313</v>
      </c>
      <c r="D38" s="3" t="s">
        <v>654</v>
      </c>
    </row>
    <row r="39" spans="1:4" x14ac:dyDescent="0.25">
      <c r="A39" s="3" t="s">
        <v>3</v>
      </c>
      <c r="B39" s="3" t="s">
        <v>666</v>
      </c>
      <c r="C39" s="3" t="s">
        <v>255</v>
      </c>
      <c r="D39" s="3" t="s">
        <v>706</v>
      </c>
    </row>
    <row r="40" spans="1:4" x14ac:dyDescent="0.25">
      <c r="A40" s="3" t="s">
        <v>3</v>
      </c>
      <c r="B40" s="3" t="s">
        <v>666</v>
      </c>
      <c r="C40" s="3" t="s">
        <v>255</v>
      </c>
      <c r="D40" s="3" t="s">
        <v>707</v>
      </c>
    </row>
    <row r="41" spans="1:4" x14ac:dyDescent="0.25">
      <c r="A41" s="3" t="s">
        <v>3</v>
      </c>
      <c r="B41" s="3" t="s">
        <v>666</v>
      </c>
      <c r="C41" s="3" t="s">
        <v>255</v>
      </c>
      <c r="D41" s="3" t="s">
        <v>708</v>
      </c>
    </row>
    <row r="42" spans="1:4" x14ac:dyDescent="0.25">
      <c r="A42" s="3" t="s">
        <v>3</v>
      </c>
      <c r="B42" s="3" t="s">
        <v>666</v>
      </c>
      <c r="C42" s="3" t="s">
        <v>255</v>
      </c>
      <c r="D42" s="3" t="s">
        <v>709</v>
      </c>
    </row>
    <row r="43" spans="1:4" x14ac:dyDescent="0.25">
      <c r="A43" s="3" t="s">
        <v>3</v>
      </c>
      <c r="B43" s="3" t="s">
        <v>666</v>
      </c>
      <c r="C43" s="3" t="s">
        <v>255</v>
      </c>
      <c r="D43" s="3" t="s">
        <v>710</v>
      </c>
    </row>
    <row r="44" spans="1:4" x14ac:dyDescent="0.25">
      <c r="A44" s="3" t="s">
        <v>3</v>
      </c>
      <c r="B44" s="3" t="s">
        <v>666</v>
      </c>
      <c r="C44" s="3" t="s">
        <v>255</v>
      </c>
      <c r="D44" s="3" t="s">
        <v>711</v>
      </c>
    </row>
    <row r="45" spans="1:4" x14ac:dyDescent="0.25">
      <c r="A45" s="3" t="s">
        <v>3</v>
      </c>
      <c r="B45" s="3" t="s">
        <v>666</v>
      </c>
      <c r="C45" s="3" t="s">
        <v>255</v>
      </c>
      <c r="D45" s="3" t="s">
        <v>712</v>
      </c>
    </row>
    <row r="46" spans="1:4" x14ac:dyDescent="0.25">
      <c r="A46" s="3" t="s">
        <v>3</v>
      </c>
      <c r="B46" s="3" t="s">
        <v>666</v>
      </c>
      <c r="C46" s="3" t="s">
        <v>310</v>
      </c>
      <c r="D46" s="3" t="s">
        <v>667</v>
      </c>
    </row>
    <row r="47" spans="1:4" x14ac:dyDescent="0.25">
      <c r="A47" s="3" t="s">
        <v>3</v>
      </c>
      <c r="B47" s="3" t="s">
        <v>666</v>
      </c>
      <c r="C47" s="3" t="s">
        <v>310</v>
      </c>
      <c r="D47" s="3" t="s">
        <v>672</v>
      </c>
    </row>
    <row r="48" spans="1:4" x14ac:dyDescent="0.25">
      <c r="A48" s="3" t="s">
        <v>3</v>
      </c>
      <c r="B48" s="3" t="s">
        <v>666</v>
      </c>
      <c r="C48" s="3" t="s">
        <v>281</v>
      </c>
      <c r="D48" s="3" t="s">
        <v>713</v>
      </c>
    </row>
    <row r="49" spans="1:4" x14ac:dyDescent="0.25">
      <c r="A49" s="3" t="s">
        <v>3</v>
      </c>
      <c r="B49" s="3" t="s">
        <v>666</v>
      </c>
      <c r="C49" s="3" t="s">
        <v>714</v>
      </c>
      <c r="D49" s="3" t="s">
        <v>652</v>
      </c>
    </row>
    <row r="50" spans="1:4" x14ac:dyDescent="0.25">
      <c r="A50" s="3" t="s">
        <v>3</v>
      </c>
      <c r="B50" s="3" t="s">
        <v>666</v>
      </c>
      <c r="C50" s="3" t="s">
        <v>714</v>
      </c>
      <c r="D50" s="3" t="s">
        <v>654</v>
      </c>
    </row>
    <row r="51" spans="1:4" x14ac:dyDescent="0.25">
      <c r="A51" s="3" t="s">
        <v>28</v>
      </c>
      <c r="B51" s="3" t="s">
        <v>715</v>
      </c>
      <c r="C51" s="3" t="s">
        <v>693</v>
      </c>
      <c r="D51" s="3" t="s">
        <v>694</v>
      </c>
    </row>
    <row r="52" spans="1:4" x14ac:dyDescent="0.25">
      <c r="A52" s="3" t="s">
        <v>28</v>
      </c>
      <c r="B52" s="3" t="s">
        <v>715</v>
      </c>
      <c r="C52" s="3" t="s">
        <v>699</v>
      </c>
      <c r="D52" s="3" t="s">
        <v>700</v>
      </c>
    </row>
    <row r="53" spans="1:4" x14ac:dyDescent="0.25">
      <c r="A53" s="3" t="s">
        <v>28</v>
      </c>
      <c r="B53" s="3" t="s">
        <v>715</v>
      </c>
      <c r="C53" s="3" t="s">
        <v>310</v>
      </c>
      <c r="D53" s="3" t="s">
        <v>672</v>
      </c>
    </row>
    <row r="54" spans="1:4" x14ac:dyDescent="0.25">
      <c r="A54" s="3" t="s">
        <v>28</v>
      </c>
      <c r="B54" s="3" t="s">
        <v>715</v>
      </c>
      <c r="C54" s="3" t="s">
        <v>281</v>
      </c>
      <c r="D54" s="3" t="s">
        <v>713</v>
      </c>
    </row>
    <row r="55" spans="1:4" x14ac:dyDescent="0.25">
      <c r="A55" s="3" t="s">
        <v>716</v>
      </c>
      <c r="B55" s="3" t="s">
        <v>687</v>
      </c>
      <c r="C55" s="3" t="s">
        <v>292</v>
      </c>
      <c r="D55" s="3" t="s">
        <v>652</v>
      </c>
    </row>
    <row r="56" spans="1:4" x14ac:dyDescent="0.25">
      <c r="A56" s="3" t="s">
        <v>53</v>
      </c>
      <c r="B56" s="3" t="s">
        <v>717</v>
      </c>
      <c r="C56" s="3" t="s">
        <v>271</v>
      </c>
      <c r="D56" s="3" t="s">
        <v>705</v>
      </c>
    </row>
    <row r="57" spans="1:4" x14ac:dyDescent="0.25">
      <c r="A57" s="3" t="s">
        <v>42</v>
      </c>
      <c r="B57" s="3" t="s">
        <v>718</v>
      </c>
      <c r="C57" s="3" t="s">
        <v>263</v>
      </c>
      <c r="D57" s="3" t="s">
        <v>696</v>
      </c>
    </row>
    <row r="58" spans="1:4" x14ac:dyDescent="0.25">
      <c r="A58" s="3" t="s">
        <v>60</v>
      </c>
      <c r="B58" s="3" t="s">
        <v>719</v>
      </c>
      <c r="C58" s="3" t="s">
        <v>259</v>
      </c>
      <c r="D58" s="3" t="s">
        <v>652</v>
      </c>
    </row>
    <row r="59" spans="1:4" x14ac:dyDescent="0.25">
      <c r="A59" s="3" t="s">
        <v>669</v>
      </c>
      <c r="B59" s="3" t="s">
        <v>670</v>
      </c>
      <c r="C59" s="3" t="s">
        <v>336</v>
      </c>
      <c r="D59" s="3" t="s">
        <v>668</v>
      </c>
    </row>
    <row r="60" spans="1:4" x14ac:dyDescent="0.25">
      <c r="A60" s="3" t="s">
        <v>720</v>
      </c>
      <c r="B60" s="3" t="s">
        <v>721</v>
      </c>
      <c r="C60" s="3" t="s">
        <v>292</v>
      </c>
      <c r="D60" s="3" t="s">
        <v>654</v>
      </c>
    </row>
    <row r="61" spans="1:4" x14ac:dyDescent="0.25">
      <c r="A61" s="3" t="s">
        <v>50</v>
      </c>
      <c r="B61" s="3" t="s">
        <v>671</v>
      </c>
      <c r="C61" s="3" t="s">
        <v>336</v>
      </c>
      <c r="D61" s="3" t="s">
        <v>672</v>
      </c>
    </row>
    <row r="62" spans="1:4" x14ac:dyDescent="0.25">
      <c r="A62" s="3" t="s">
        <v>50</v>
      </c>
      <c r="B62" s="3" t="s">
        <v>671</v>
      </c>
      <c r="C62" s="3" t="s">
        <v>693</v>
      </c>
      <c r="D62" s="3" t="s">
        <v>694</v>
      </c>
    </row>
    <row r="63" spans="1:4" x14ac:dyDescent="0.25">
      <c r="A63" s="3" t="s">
        <v>50</v>
      </c>
      <c r="B63" s="3" t="s">
        <v>671</v>
      </c>
      <c r="C63" s="3" t="s">
        <v>263</v>
      </c>
      <c r="D63" s="3" t="s">
        <v>696</v>
      </c>
    </row>
    <row r="64" spans="1:4" x14ac:dyDescent="0.25">
      <c r="A64" s="3" t="s">
        <v>50</v>
      </c>
      <c r="B64" s="3" t="s">
        <v>671</v>
      </c>
      <c r="C64" s="3" t="s">
        <v>271</v>
      </c>
      <c r="D64" s="3" t="s">
        <v>705</v>
      </c>
    </row>
    <row r="65" spans="1:4" x14ac:dyDescent="0.25">
      <c r="A65" s="3" t="s">
        <v>50</v>
      </c>
      <c r="B65" s="3" t="s">
        <v>671</v>
      </c>
      <c r="C65" s="3" t="s">
        <v>255</v>
      </c>
      <c r="D65" s="3" t="s">
        <v>707</v>
      </c>
    </row>
    <row r="66" spans="1:4" x14ac:dyDescent="0.25">
      <c r="A66" s="3" t="s">
        <v>50</v>
      </c>
      <c r="B66" s="3" t="s">
        <v>671</v>
      </c>
      <c r="C66" s="3" t="s">
        <v>255</v>
      </c>
      <c r="D66" s="3" t="s">
        <v>709</v>
      </c>
    </row>
    <row r="67" spans="1:4" x14ac:dyDescent="0.25">
      <c r="A67" s="3" t="s">
        <v>50</v>
      </c>
      <c r="B67" s="3" t="s">
        <v>671</v>
      </c>
      <c r="C67" s="3" t="s">
        <v>255</v>
      </c>
      <c r="D67" s="3" t="s">
        <v>711</v>
      </c>
    </row>
    <row r="68" spans="1:4" x14ac:dyDescent="0.25">
      <c r="A68" s="3" t="s">
        <v>19</v>
      </c>
      <c r="B68" s="3" t="s">
        <v>650</v>
      </c>
      <c r="C68" s="3" t="s">
        <v>651</v>
      </c>
      <c r="D68" s="3" t="s">
        <v>652</v>
      </c>
    </row>
    <row r="69" spans="1:4" x14ac:dyDescent="0.25">
      <c r="A69" s="3" t="s">
        <v>19</v>
      </c>
      <c r="B69" s="3" t="s">
        <v>650</v>
      </c>
      <c r="C69" s="3" t="s">
        <v>261</v>
      </c>
      <c r="D69" s="3" t="s">
        <v>672</v>
      </c>
    </row>
    <row r="70" spans="1:4" x14ac:dyDescent="0.25">
      <c r="A70" s="3" t="s">
        <v>19</v>
      </c>
      <c r="B70" s="3" t="s">
        <v>650</v>
      </c>
      <c r="C70" s="3" t="s">
        <v>263</v>
      </c>
      <c r="D70" s="3" t="s">
        <v>722</v>
      </c>
    </row>
    <row r="71" spans="1:4" x14ac:dyDescent="0.25">
      <c r="A71" s="3" t="s">
        <v>19</v>
      </c>
      <c r="B71" s="3" t="s">
        <v>650</v>
      </c>
      <c r="C71" s="3" t="s">
        <v>263</v>
      </c>
      <c r="D71" s="3" t="s">
        <v>723</v>
      </c>
    </row>
    <row r="72" spans="1:4" x14ac:dyDescent="0.25">
      <c r="A72" s="3" t="s">
        <v>19</v>
      </c>
      <c r="B72" s="3" t="s">
        <v>650</v>
      </c>
      <c r="C72" s="3" t="s">
        <v>263</v>
      </c>
      <c r="D72" s="3" t="s">
        <v>696</v>
      </c>
    </row>
    <row r="73" spans="1:4" x14ac:dyDescent="0.25">
      <c r="A73" s="3" t="s">
        <v>19</v>
      </c>
      <c r="B73" s="3" t="s">
        <v>650</v>
      </c>
      <c r="C73" s="3" t="s">
        <v>688</v>
      </c>
      <c r="D73" s="3" t="s">
        <v>654</v>
      </c>
    </row>
    <row r="74" spans="1:4" x14ac:dyDescent="0.25">
      <c r="A74" s="3" t="s">
        <v>19</v>
      </c>
      <c r="B74" s="3" t="s">
        <v>650</v>
      </c>
      <c r="C74" s="3" t="s">
        <v>699</v>
      </c>
      <c r="D74" s="3" t="s">
        <v>700</v>
      </c>
    </row>
    <row r="75" spans="1:4" x14ac:dyDescent="0.25">
      <c r="A75" s="3" t="s">
        <v>19</v>
      </c>
      <c r="B75" s="3" t="s">
        <v>650</v>
      </c>
      <c r="C75" s="3" t="s">
        <v>699</v>
      </c>
      <c r="D75" s="3" t="s">
        <v>703</v>
      </c>
    </row>
    <row r="76" spans="1:4" x14ac:dyDescent="0.25">
      <c r="A76" s="3" t="s">
        <v>19</v>
      </c>
      <c r="B76" s="3" t="s">
        <v>650</v>
      </c>
      <c r="C76" s="3" t="s">
        <v>689</v>
      </c>
      <c r="D76" s="3" t="s">
        <v>652</v>
      </c>
    </row>
    <row r="77" spans="1:4" x14ac:dyDescent="0.25">
      <c r="A77" s="3" t="s">
        <v>19</v>
      </c>
      <c r="B77" s="3" t="s">
        <v>650</v>
      </c>
      <c r="C77" s="3" t="s">
        <v>281</v>
      </c>
      <c r="D77" s="3" t="s">
        <v>713</v>
      </c>
    </row>
    <row r="78" spans="1:4" x14ac:dyDescent="0.25">
      <c r="A78" s="3" t="s">
        <v>97</v>
      </c>
      <c r="B78" s="3" t="s">
        <v>724</v>
      </c>
      <c r="C78" s="3" t="s">
        <v>263</v>
      </c>
      <c r="D78" s="3" t="s">
        <v>723</v>
      </c>
    </row>
    <row r="79" spans="1:4" x14ac:dyDescent="0.25">
      <c r="A79" s="3" t="s">
        <v>10</v>
      </c>
      <c r="B79" s="3" t="s">
        <v>249</v>
      </c>
      <c r="C79" s="3" t="s">
        <v>336</v>
      </c>
      <c r="D79" s="3" t="s">
        <v>668</v>
      </c>
    </row>
    <row r="80" spans="1:4" x14ac:dyDescent="0.25">
      <c r="A80" s="3" t="s">
        <v>10</v>
      </c>
      <c r="B80" s="3" t="s">
        <v>249</v>
      </c>
      <c r="C80" s="3" t="s">
        <v>261</v>
      </c>
      <c r="D80" s="3" t="s">
        <v>667</v>
      </c>
    </row>
    <row r="81" spans="1:4" x14ac:dyDescent="0.25">
      <c r="A81" s="3" t="s">
        <v>10</v>
      </c>
      <c r="B81" s="3" t="s">
        <v>249</v>
      </c>
      <c r="C81" s="3" t="s">
        <v>263</v>
      </c>
      <c r="D81" s="3" t="s">
        <v>722</v>
      </c>
    </row>
    <row r="82" spans="1:4" x14ac:dyDescent="0.25">
      <c r="A82" s="3" t="s">
        <v>10</v>
      </c>
      <c r="B82" s="3" t="s">
        <v>249</v>
      </c>
      <c r="C82" s="3" t="s">
        <v>263</v>
      </c>
      <c r="D82" s="3" t="s">
        <v>725</v>
      </c>
    </row>
    <row r="83" spans="1:4" x14ac:dyDescent="0.25">
      <c r="A83" s="3" t="s">
        <v>10</v>
      </c>
      <c r="B83" s="3" t="s">
        <v>249</v>
      </c>
      <c r="C83" s="3" t="s">
        <v>263</v>
      </c>
      <c r="D83" s="3" t="s">
        <v>726</v>
      </c>
    </row>
    <row r="84" spans="1:4" x14ac:dyDescent="0.25">
      <c r="A84" s="3" t="s">
        <v>10</v>
      </c>
      <c r="B84" s="3" t="s">
        <v>249</v>
      </c>
      <c r="C84" s="3" t="s">
        <v>250</v>
      </c>
      <c r="D84" s="3" t="s">
        <v>652</v>
      </c>
    </row>
    <row r="85" spans="1:4" x14ac:dyDescent="0.25">
      <c r="A85" s="3" t="s">
        <v>10</v>
      </c>
      <c r="B85" s="3" t="s">
        <v>249</v>
      </c>
      <c r="C85" s="3" t="s">
        <v>250</v>
      </c>
      <c r="D85" s="3" t="s">
        <v>654</v>
      </c>
    </row>
    <row r="86" spans="1:4" x14ac:dyDescent="0.25">
      <c r="A86" s="3" t="s">
        <v>10</v>
      </c>
      <c r="B86" s="3" t="s">
        <v>249</v>
      </c>
      <c r="C86" s="3" t="s">
        <v>259</v>
      </c>
      <c r="D86" s="3" t="s">
        <v>652</v>
      </c>
    </row>
    <row r="87" spans="1:4" x14ac:dyDescent="0.25">
      <c r="A87" s="3" t="s">
        <v>10</v>
      </c>
      <c r="B87" s="3" t="s">
        <v>249</v>
      </c>
      <c r="C87" s="3" t="s">
        <v>259</v>
      </c>
      <c r="D87" s="3" t="s">
        <v>654</v>
      </c>
    </row>
    <row r="88" spans="1:4" x14ac:dyDescent="0.25">
      <c r="A88" s="3" t="s">
        <v>10</v>
      </c>
      <c r="B88" s="3" t="s">
        <v>249</v>
      </c>
      <c r="C88" s="3" t="s">
        <v>271</v>
      </c>
      <c r="D88" s="3" t="s">
        <v>705</v>
      </c>
    </row>
    <row r="89" spans="1:4" x14ac:dyDescent="0.25">
      <c r="A89" s="3" t="s">
        <v>10</v>
      </c>
      <c r="B89" s="3" t="s">
        <v>249</v>
      </c>
      <c r="C89" s="3" t="s">
        <v>313</v>
      </c>
      <c r="D89" s="3" t="s">
        <v>654</v>
      </c>
    </row>
    <row r="90" spans="1:4" x14ac:dyDescent="0.25">
      <c r="A90" s="3" t="s">
        <v>10</v>
      </c>
      <c r="B90" s="3" t="s">
        <v>249</v>
      </c>
      <c r="C90" s="3" t="s">
        <v>255</v>
      </c>
      <c r="D90" s="3" t="s">
        <v>706</v>
      </c>
    </row>
    <row r="91" spans="1:4" x14ac:dyDescent="0.25">
      <c r="A91" s="3" t="s">
        <v>10</v>
      </c>
      <c r="B91" s="3" t="s">
        <v>249</v>
      </c>
      <c r="C91" s="3" t="s">
        <v>255</v>
      </c>
      <c r="D91" s="3" t="s">
        <v>707</v>
      </c>
    </row>
    <row r="92" spans="1:4" x14ac:dyDescent="0.25">
      <c r="A92" s="3" t="s">
        <v>10</v>
      </c>
      <c r="B92" s="3" t="s">
        <v>249</v>
      </c>
      <c r="C92" s="3" t="s">
        <v>255</v>
      </c>
      <c r="D92" s="3" t="s">
        <v>708</v>
      </c>
    </row>
    <row r="93" spans="1:4" x14ac:dyDescent="0.25">
      <c r="A93" s="3" t="s">
        <v>10</v>
      </c>
      <c r="B93" s="3" t="s">
        <v>249</v>
      </c>
      <c r="C93" s="3" t="s">
        <v>255</v>
      </c>
      <c r="D93" s="3" t="s">
        <v>709</v>
      </c>
    </row>
    <row r="94" spans="1:4" x14ac:dyDescent="0.25">
      <c r="A94" s="3" t="s">
        <v>10</v>
      </c>
      <c r="B94" s="3" t="s">
        <v>249</v>
      </c>
      <c r="C94" s="3" t="s">
        <v>255</v>
      </c>
      <c r="D94" s="3" t="s">
        <v>710</v>
      </c>
    </row>
    <row r="95" spans="1:4" x14ac:dyDescent="0.25">
      <c r="A95" s="3" t="s">
        <v>10</v>
      </c>
      <c r="B95" s="3" t="s">
        <v>249</v>
      </c>
      <c r="C95" s="3" t="s">
        <v>255</v>
      </c>
      <c r="D95" s="3" t="s">
        <v>712</v>
      </c>
    </row>
    <row r="96" spans="1:4" x14ac:dyDescent="0.25">
      <c r="A96" s="3" t="s">
        <v>10</v>
      </c>
      <c r="B96" s="3" t="s">
        <v>249</v>
      </c>
      <c r="C96" s="3" t="s">
        <v>310</v>
      </c>
      <c r="D96" s="3" t="s">
        <v>667</v>
      </c>
    </row>
    <row r="97" spans="1:4" x14ac:dyDescent="0.25">
      <c r="A97" s="3" t="s">
        <v>10</v>
      </c>
      <c r="B97" s="3" t="s">
        <v>249</v>
      </c>
      <c r="C97" s="3" t="s">
        <v>310</v>
      </c>
      <c r="D97" s="3" t="s">
        <v>672</v>
      </c>
    </row>
    <row r="98" spans="1:4" x14ac:dyDescent="0.25">
      <c r="A98" s="3" t="s">
        <v>10</v>
      </c>
      <c r="B98" s="3" t="s">
        <v>249</v>
      </c>
      <c r="C98" s="3" t="s">
        <v>298</v>
      </c>
      <c r="D98" s="3" t="s">
        <v>652</v>
      </c>
    </row>
    <row r="99" spans="1:4" x14ac:dyDescent="0.25">
      <c r="A99" s="3" t="s">
        <v>10</v>
      </c>
      <c r="B99" s="3" t="s">
        <v>249</v>
      </c>
      <c r="C99" s="3" t="s">
        <v>298</v>
      </c>
      <c r="D99" s="3" t="s">
        <v>654</v>
      </c>
    </row>
    <row r="100" spans="1:4" x14ac:dyDescent="0.25">
      <c r="A100" s="3" t="s">
        <v>727</v>
      </c>
      <c r="B100" s="3" t="s">
        <v>660</v>
      </c>
      <c r="C100" s="3" t="s">
        <v>292</v>
      </c>
      <c r="D100" s="3" t="s">
        <v>652</v>
      </c>
    </row>
    <row r="101" spans="1:4" x14ac:dyDescent="0.25">
      <c r="A101" s="3" t="s">
        <v>728</v>
      </c>
      <c r="B101" s="3" t="s">
        <v>661</v>
      </c>
      <c r="C101" s="3" t="s">
        <v>292</v>
      </c>
      <c r="D101" s="3" t="s">
        <v>652</v>
      </c>
    </row>
    <row r="102" spans="1:4" x14ac:dyDescent="0.25">
      <c r="A102" s="3" t="s">
        <v>13</v>
      </c>
      <c r="B102" s="3" t="s">
        <v>729</v>
      </c>
      <c r="C102" s="3" t="s">
        <v>271</v>
      </c>
      <c r="D102" s="3" t="s">
        <v>705</v>
      </c>
    </row>
    <row r="103" spans="1:4" x14ac:dyDescent="0.25">
      <c r="A103" s="3" t="s">
        <v>730</v>
      </c>
      <c r="B103" s="3" t="s">
        <v>731</v>
      </c>
      <c r="C103" s="3" t="s">
        <v>250</v>
      </c>
      <c r="D103" s="3" t="s">
        <v>652</v>
      </c>
    </row>
    <row r="104" spans="1:4" x14ac:dyDescent="0.25">
      <c r="A104" s="3" t="s">
        <v>732</v>
      </c>
      <c r="B104" s="3" t="s">
        <v>733</v>
      </c>
      <c r="C104" s="3" t="s">
        <v>310</v>
      </c>
      <c r="D104" s="3" t="s">
        <v>680</v>
      </c>
    </row>
    <row r="105" spans="1:4" x14ac:dyDescent="0.25">
      <c r="A105" s="3" t="s">
        <v>7</v>
      </c>
      <c r="B105" s="3" t="s">
        <v>721</v>
      </c>
      <c r="C105" s="3" t="s">
        <v>336</v>
      </c>
      <c r="D105" s="3" t="s">
        <v>668</v>
      </c>
    </row>
    <row r="106" spans="1:4" x14ac:dyDescent="0.25">
      <c r="A106" s="3" t="s">
        <v>7</v>
      </c>
      <c r="B106" s="3" t="s">
        <v>721</v>
      </c>
      <c r="C106" s="3" t="s">
        <v>261</v>
      </c>
      <c r="D106" s="3" t="s">
        <v>672</v>
      </c>
    </row>
    <row r="107" spans="1:4" x14ac:dyDescent="0.25">
      <c r="A107" s="3" t="s">
        <v>7</v>
      </c>
      <c r="B107" s="3" t="s">
        <v>721</v>
      </c>
      <c r="C107" s="3" t="s">
        <v>693</v>
      </c>
      <c r="D107" s="3" t="s">
        <v>694</v>
      </c>
    </row>
    <row r="108" spans="1:4" x14ac:dyDescent="0.25">
      <c r="A108" s="3" t="s">
        <v>7</v>
      </c>
      <c r="B108" s="3" t="s">
        <v>721</v>
      </c>
      <c r="C108" s="3" t="s">
        <v>693</v>
      </c>
      <c r="D108" s="3" t="s">
        <v>695</v>
      </c>
    </row>
    <row r="109" spans="1:4" x14ac:dyDescent="0.25">
      <c r="A109" s="3" t="s">
        <v>7</v>
      </c>
      <c r="B109" s="3" t="s">
        <v>721</v>
      </c>
      <c r="C109" s="3" t="s">
        <v>263</v>
      </c>
      <c r="D109" s="3" t="s">
        <v>725</v>
      </c>
    </row>
    <row r="110" spans="1:4" x14ac:dyDescent="0.25">
      <c r="A110" s="3" t="s">
        <v>7</v>
      </c>
      <c r="B110" s="3" t="s">
        <v>721</v>
      </c>
      <c r="C110" s="3" t="s">
        <v>263</v>
      </c>
      <c r="D110" s="3" t="s">
        <v>696</v>
      </c>
    </row>
    <row r="111" spans="1:4" x14ac:dyDescent="0.25">
      <c r="A111" s="3" t="s">
        <v>7</v>
      </c>
      <c r="B111" s="3" t="s">
        <v>721</v>
      </c>
      <c r="C111" s="3" t="s">
        <v>697</v>
      </c>
      <c r="D111" s="3" t="s">
        <v>698</v>
      </c>
    </row>
    <row r="112" spans="1:4" x14ac:dyDescent="0.25">
      <c r="A112" s="3" t="s">
        <v>7</v>
      </c>
      <c r="B112" s="3" t="s">
        <v>721</v>
      </c>
      <c r="C112" s="3" t="s">
        <v>688</v>
      </c>
      <c r="D112" s="3" t="s">
        <v>654</v>
      </c>
    </row>
    <row r="113" spans="1:4" x14ac:dyDescent="0.25">
      <c r="A113" s="3" t="s">
        <v>7</v>
      </c>
      <c r="B113" s="3" t="s">
        <v>721</v>
      </c>
      <c r="C113" s="3" t="s">
        <v>699</v>
      </c>
      <c r="D113" s="3" t="s">
        <v>700</v>
      </c>
    </row>
    <row r="114" spans="1:4" x14ac:dyDescent="0.25">
      <c r="A114" s="3" t="s">
        <v>7</v>
      </c>
      <c r="B114" s="3" t="s">
        <v>721</v>
      </c>
      <c r="C114" s="3" t="s">
        <v>699</v>
      </c>
      <c r="D114" s="3" t="s">
        <v>701</v>
      </c>
    </row>
    <row r="115" spans="1:4" x14ac:dyDescent="0.25">
      <c r="A115" s="3" t="s">
        <v>7</v>
      </c>
      <c r="B115" s="3" t="s">
        <v>721</v>
      </c>
      <c r="C115" s="3" t="s">
        <v>699</v>
      </c>
      <c r="D115" s="3" t="s">
        <v>703</v>
      </c>
    </row>
    <row r="116" spans="1:4" x14ac:dyDescent="0.25">
      <c r="A116" s="3" t="s">
        <v>7</v>
      </c>
      <c r="B116" s="3" t="s">
        <v>721</v>
      </c>
      <c r="C116" s="3" t="s">
        <v>699</v>
      </c>
      <c r="D116" s="3" t="s">
        <v>704</v>
      </c>
    </row>
    <row r="117" spans="1:4" x14ac:dyDescent="0.25">
      <c r="A117" s="3" t="s">
        <v>7</v>
      </c>
      <c r="B117" s="3" t="s">
        <v>721</v>
      </c>
      <c r="C117" s="3" t="s">
        <v>460</v>
      </c>
      <c r="D117" s="3" t="s">
        <v>734</v>
      </c>
    </row>
    <row r="118" spans="1:4" x14ac:dyDescent="0.25">
      <c r="A118" s="3" t="s">
        <v>7</v>
      </c>
      <c r="B118" s="3" t="s">
        <v>721</v>
      </c>
      <c r="C118" s="3" t="s">
        <v>460</v>
      </c>
      <c r="D118" s="3" t="s">
        <v>735</v>
      </c>
    </row>
    <row r="119" spans="1:4" x14ac:dyDescent="0.25">
      <c r="A119" s="3" t="s">
        <v>7</v>
      </c>
      <c r="B119" s="3" t="s">
        <v>721</v>
      </c>
      <c r="C119" s="3" t="s">
        <v>250</v>
      </c>
      <c r="D119" s="3" t="s">
        <v>654</v>
      </c>
    </row>
    <row r="120" spans="1:4" x14ac:dyDescent="0.25">
      <c r="A120" s="3" t="s">
        <v>7</v>
      </c>
      <c r="B120" s="3" t="s">
        <v>721</v>
      </c>
      <c r="C120" s="3" t="s">
        <v>689</v>
      </c>
      <c r="D120" s="3" t="s">
        <v>652</v>
      </c>
    </row>
    <row r="121" spans="1:4" x14ac:dyDescent="0.25">
      <c r="A121" s="3" t="s">
        <v>7</v>
      </c>
      <c r="B121" s="3" t="s">
        <v>721</v>
      </c>
      <c r="C121" s="3" t="s">
        <v>313</v>
      </c>
      <c r="D121" s="3" t="s">
        <v>652</v>
      </c>
    </row>
    <row r="122" spans="1:4" x14ac:dyDescent="0.25">
      <c r="A122" s="3" t="s">
        <v>7</v>
      </c>
      <c r="B122" s="3" t="s">
        <v>721</v>
      </c>
      <c r="C122" s="3" t="s">
        <v>313</v>
      </c>
      <c r="D122" s="3" t="s">
        <v>654</v>
      </c>
    </row>
    <row r="123" spans="1:4" x14ac:dyDescent="0.25">
      <c r="A123" s="3" t="s">
        <v>7</v>
      </c>
      <c r="B123" s="3" t="s">
        <v>721</v>
      </c>
      <c r="C123" s="3" t="s">
        <v>255</v>
      </c>
      <c r="D123" s="3" t="s">
        <v>706</v>
      </c>
    </row>
    <row r="124" spans="1:4" x14ac:dyDescent="0.25">
      <c r="A124" s="3" t="s">
        <v>7</v>
      </c>
      <c r="B124" s="3" t="s">
        <v>721</v>
      </c>
      <c r="C124" s="3" t="s">
        <v>255</v>
      </c>
      <c r="D124" s="3" t="s">
        <v>707</v>
      </c>
    </row>
    <row r="125" spans="1:4" x14ac:dyDescent="0.25">
      <c r="A125" s="3" t="s">
        <v>7</v>
      </c>
      <c r="B125" s="3" t="s">
        <v>721</v>
      </c>
      <c r="C125" s="3" t="s">
        <v>255</v>
      </c>
      <c r="D125" s="3" t="s">
        <v>709</v>
      </c>
    </row>
    <row r="126" spans="1:4" x14ac:dyDescent="0.25">
      <c r="A126" s="3" t="s">
        <v>7</v>
      </c>
      <c r="B126" s="3" t="s">
        <v>721</v>
      </c>
      <c r="C126" s="3" t="s">
        <v>255</v>
      </c>
      <c r="D126" s="3" t="s">
        <v>710</v>
      </c>
    </row>
    <row r="127" spans="1:4" x14ac:dyDescent="0.25">
      <c r="A127" s="3" t="s">
        <v>7</v>
      </c>
      <c r="B127" s="3" t="s">
        <v>721</v>
      </c>
      <c r="C127" s="3" t="s">
        <v>255</v>
      </c>
      <c r="D127" s="3" t="s">
        <v>711</v>
      </c>
    </row>
    <row r="128" spans="1:4" x14ac:dyDescent="0.25">
      <c r="A128" s="3" t="s">
        <v>7</v>
      </c>
      <c r="B128" s="3" t="s">
        <v>721</v>
      </c>
      <c r="C128" s="3" t="s">
        <v>255</v>
      </c>
      <c r="D128" s="3" t="s">
        <v>712</v>
      </c>
    </row>
    <row r="129" spans="1:4" x14ac:dyDescent="0.25">
      <c r="A129" s="3" t="s">
        <v>7</v>
      </c>
      <c r="B129" s="3" t="s">
        <v>721</v>
      </c>
      <c r="C129" s="3" t="s">
        <v>281</v>
      </c>
      <c r="D129" s="3" t="s">
        <v>713</v>
      </c>
    </row>
    <row r="130" spans="1:4" x14ac:dyDescent="0.25">
      <c r="A130" s="3" t="s">
        <v>7</v>
      </c>
      <c r="B130" s="3" t="s">
        <v>721</v>
      </c>
      <c r="C130" s="3" t="s">
        <v>298</v>
      </c>
      <c r="D130" s="3" t="s">
        <v>652</v>
      </c>
    </row>
    <row r="131" spans="1:4" x14ac:dyDescent="0.25">
      <c r="A131" s="3" t="s">
        <v>7</v>
      </c>
      <c r="B131" s="3" t="s">
        <v>721</v>
      </c>
      <c r="C131" s="3" t="s">
        <v>714</v>
      </c>
      <c r="D131" s="3" t="s">
        <v>654</v>
      </c>
    </row>
    <row r="132" spans="1:4" x14ac:dyDescent="0.25">
      <c r="A132" s="3" t="s">
        <v>736</v>
      </c>
      <c r="B132" s="3" t="s">
        <v>656</v>
      </c>
      <c r="C132" s="3" t="s">
        <v>292</v>
      </c>
      <c r="D132" s="3" t="s">
        <v>652</v>
      </c>
    </row>
    <row r="133" spans="1:4" x14ac:dyDescent="0.25">
      <c r="A133" s="3" t="s">
        <v>737</v>
      </c>
      <c r="B133" s="3" t="s">
        <v>738</v>
      </c>
      <c r="C133" s="3" t="s">
        <v>292</v>
      </c>
      <c r="D133" s="3" t="s">
        <v>652</v>
      </c>
    </row>
    <row r="134" spans="1:4" x14ac:dyDescent="0.25">
      <c r="A134" s="3" t="s">
        <v>739</v>
      </c>
      <c r="B134" s="3" t="s">
        <v>740</v>
      </c>
      <c r="C134" s="3" t="s">
        <v>250</v>
      </c>
      <c r="D134" s="3" t="s">
        <v>654</v>
      </c>
    </row>
    <row r="135" spans="1:4" x14ac:dyDescent="0.25">
      <c r="A135" s="3" t="s">
        <v>1</v>
      </c>
      <c r="B135" s="3" t="s">
        <v>653</v>
      </c>
      <c r="C135" s="3" t="s">
        <v>651</v>
      </c>
      <c r="D135" s="3" t="s">
        <v>652</v>
      </c>
    </row>
    <row r="136" spans="1:4" x14ac:dyDescent="0.25">
      <c r="A136" s="3" t="s">
        <v>1</v>
      </c>
      <c r="B136" s="3" t="s">
        <v>653</v>
      </c>
      <c r="C136" s="3" t="s">
        <v>651</v>
      </c>
      <c r="D136" s="3" t="s">
        <v>654</v>
      </c>
    </row>
    <row r="137" spans="1:4" x14ac:dyDescent="0.25">
      <c r="A137" s="3" t="s">
        <v>1</v>
      </c>
      <c r="B137" s="3" t="s">
        <v>653</v>
      </c>
      <c r="C137" s="3" t="s">
        <v>336</v>
      </c>
      <c r="D137" s="3" t="s">
        <v>667</v>
      </c>
    </row>
    <row r="138" spans="1:4" x14ac:dyDescent="0.25">
      <c r="A138" s="3" t="s">
        <v>1</v>
      </c>
      <c r="B138" s="3" t="s">
        <v>653</v>
      </c>
      <c r="C138" s="3" t="s">
        <v>336</v>
      </c>
      <c r="D138" s="3" t="s">
        <v>668</v>
      </c>
    </row>
    <row r="139" spans="1:4" x14ac:dyDescent="0.25">
      <c r="A139" s="3" t="s">
        <v>1</v>
      </c>
      <c r="B139" s="3" t="s">
        <v>653</v>
      </c>
      <c r="C139" s="3" t="s">
        <v>336</v>
      </c>
      <c r="D139" s="3" t="s">
        <v>672</v>
      </c>
    </row>
    <row r="140" spans="1:4" x14ac:dyDescent="0.25">
      <c r="A140" s="3" t="s">
        <v>1</v>
      </c>
      <c r="B140" s="3" t="s">
        <v>653</v>
      </c>
      <c r="C140" s="3" t="s">
        <v>261</v>
      </c>
      <c r="D140" s="3" t="s">
        <v>667</v>
      </c>
    </row>
    <row r="141" spans="1:4" x14ac:dyDescent="0.25">
      <c r="A141" s="3" t="s">
        <v>1</v>
      </c>
      <c r="B141" s="3" t="s">
        <v>653</v>
      </c>
      <c r="C141" s="3" t="s">
        <v>261</v>
      </c>
      <c r="D141" s="3" t="s">
        <v>672</v>
      </c>
    </row>
    <row r="142" spans="1:4" x14ac:dyDescent="0.25">
      <c r="A142" s="3" t="s">
        <v>1</v>
      </c>
      <c r="B142" s="3" t="s">
        <v>653</v>
      </c>
      <c r="C142" s="3" t="s">
        <v>693</v>
      </c>
      <c r="D142" s="3" t="s">
        <v>694</v>
      </c>
    </row>
    <row r="143" spans="1:4" x14ac:dyDescent="0.25">
      <c r="A143" s="3" t="s">
        <v>1</v>
      </c>
      <c r="B143" s="3" t="s">
        <v>653</v>
      </c>
      <c r="C143" s="3" t="s">
        <v>693</v>
      </c>
      <c r="D143" s="3" t="s">
        <v>695</v>
      </c>
    </row>
    <row r="144" spans="1:4" x14ac:dyDescent="0.25">
      <c r="A144" s="3" t="s">
        <v>1</v>
      </c>
      <c r="B144" s="3" t="s">
        <v>653</v>
      </c>
      <c r="C144" s="3" t="s">
        <v>688</v>
      </c>
      <c r="D144" s="3" t="s">
        <v>654</v>
      </c>
    </row>
    <row r="145" spans="1:4" x14ac:dyDescent="0.25">
      <c r="A145" s="3" t="s">
        <v>1</v>
      </c>
      <c r="B145" s="3" t="s">
        <v>653</v>
      </c>
      <c r="C145" s="3" t="s">
        <v>699</v>
      </c>
      <c r="D145" s="3" t="s">
        <v>741</v>
      </c>
    </row>
    <row r="146" spans="1:4" x14ac:dyDescent="0.25">
      <c r="A146" s="3" t="s">
        <v>1</v>
      </c>
      <c r="B146" s="3" t="s">
        <v>653</v>
      </c>
      <c r="C146" s="3" t="s">
        <v>460</v>
      </c>
      <c r="D146" s="3" t="s">
        <v>742</v>
      </c>
    </row>
    <row r="147" spans="1:4" x14ac:dyDescent="0.25">
      <c r="A147" s="3" t="s">
        <v>1</v>
      </c>
      <c r="B147" s="3" t="s">
        <v>653</v>
      </c>
      <c r="C147" s="3" t="s">
        <v>460</v>
      </c>
      <c r="D147" s="3" t="s">
        <v>743</v>
      </c>
    </row>
    <row r="148" spans="1:4" x14ac:dyDescent="0.25">
      <c r="A148" s="3" t="s">
        <v>1</v>
      </c>
      <c r="B148" s="3" t="s">
        <v>653</v>
      </c>
      <c r="C148" s="3" t="s">
        <v>460</v>
      </c>
      <c r="D148" s="3" t="s">
        <v>744</v>
      </c>
    </row>
    <row r="149" spans="1:4" x14ac:dyDescent="0.25">
      <c r="A149" s="3" t="s">
        <v>1</v>
      </c>
      <c r="B149" s="3" t="s">
        <v>653</v>
      </c>
      <c r="C149" s="3" t="s">
        <v>250</v>
      </c>
      <c r="D149" s="3" t="s">
        <v>654</v>
      </c>
    </row>
    <row r="150" spans="1:4" x14ac:dyDescent="0.25">
      <c r="A150" s="3" t="s">
        <v>1</v>
      </c>
      <c r="B150" s="3" t="s">
        <v>653</v>
      </c>
      <c r="C150" s="3" t="s">
        <v>689</v>
      </c>
      <c r="D150" s="3" t="s">
        <v>654</v>
      </c>
    </row>
    <row r="151" spans="1:4" x14ac:dyDescent="0.25">
      <c r="A151" s="3" t="s">
        <v>1</v>
      </c>
      <c r="B151" s="3" t="s">
        <v>653</v>
      </c>
      <c r="C151" s="3" t="s">
        <v>313</v>
      </c>
      <c r="D151" s="3" t="s">
        <v>654</v>
      </c>
    </row>
    <row r="152" spans="1:4" x14ac:dyDescent="0.25">
      <c r="A152" s="3" t="s">
        <v>1</v>
      </c>
      <c r="B152" s="3" t="s">
        <v>653</v>
      </c>
      <c r="C152" s="3" t="s">
        <v>255</v>
      </c>
      <c r="D152" s="3" t="s">
        <v>707</v>
      </c>
    </row>
    <row r="153" spans="1:4" x14ac:dyDescent="0.25">
      <c r="A153" s="3" t="s">
        <v>1</v>
      </c>
      <c r="B153" s="3" t="s">
        <v>653</v>
      </c>
      <c r="C153" s="3" t="s">
        <v>255</v>
      </c>
      <c r="D153" s="3" t="s">
        <v>708</v>
      </c>
    </row>
    <row r="154" spans="1:4" x14ac:dyDescent="0.25">
      <c r="A154" s="3" t="s">
        <v>1</v>
      </c>
      <c r="B154" s="3" t="s">
        <v>653</v>
      </c>
      <c r="C154" s="3" t="s">
        <v>255</v>
      </c>
      <c r="D154" s="3" t="s">
        <v>709</v>
      </c>
    </row>
    <row r="155" spans="1:4" x14ac:dyDescent="0.25">
      <c r="A155" s="3" t="s">
        <v>1</v>
      </c>
      <c r="B155" s="3" t="s">
        <v>653</v>
      </c>
      <c r="C155" s="3" t="s">
        <v>255</v>
      </c>
      <c r="D155" s="3" t="s">
        <v>710</v>
      </c>
    </row>
    <row r="156" spans="1:4" x14ac:dyDescent="0.25">
      <c r="A156" s="3" t="s">
        <v>1</v>
      </c>
      <c r="B156" s="3" t="s">
        <v>653</v>
      </c>
      <c r="C156" s="3" t="s">
        <v>255</v>
      </c>
      <c r="D156" s="3" t="s">
        <v>711</v>
      </c>
    </row>
    <row r="157" spans="1:4" x14ac:dyDescent="0.25">
      <c r="A157" s="3" t="s">
        <v>1</v>
      </c>
      <c r="B157" s="3" t="s">
        <v>653</v>
      </c>
      <c r="C157" s="3" t="s">
        <v>255</v>
      </c>
      <c r="D157" s="3" t="s">
        <v>712</v>
      </c>
    </row>
    <row r="158" spans="1:4" x14ac:dyDescent="0.25">
      <c r="A158" s="3" t="s">
        <v>1</v>
      </c>
      <c r="B158" s="3" t="s">
        <v>653</v>
      </c>
      <c r="C158" s="3" t="s">
        <v>310</v>
      </c>
      <c r="D158" s="3" t="s">
        <v>667</v>
      </c>
    </row>
    <row r="159" spans="1:4" x14ac:dyDescent="0.25">
      <c r="A159" s="3" t="s">
        <v>1</v>
      </c>
      <c r="B159" s="3" t="s">
        <v>653</v>
      </c>
      <c r="C159" s="3" t="s">
        <v>310</v>
      </c>
      <c r="D159" s="3" t="s">
        <v>672</v>
      </c>
    </row>
    <row r="160" spans="1:4" x14ac:dyDescent="0.25">
      <c r="A160" s="3" t="s">
        <v>1</v>
      </c>
      <c r="B160" s="3" t="s">
        <v>653</v>
      </c>
      <c r="C160" s="3" t="s">
        <v>298</v>
      </c>
      <c r="D160" s="3" t="s">
        <v>654</v>
      </c>
    </row>
    <row r="161" spans="1:4" x14ac:dyDescent="0.25">
      <c r="A161" s="3" t="s">
        <v>1</v>
      </c>
      <c r="B161" s="3" t="s">
        <v>653</v>
      </c>
      <c r="C161" s="3" t="s">
        <v>714</v>
      </c>
      <c r="D161" s="3" t="s">
        <v>654</v>
      </c>
    </row>
    <row r="162" spans="1:4" x14ac:dyDescent="0.25">
      <c r="A162" s="3" t="s">
        <v>24</v>
      </c>
      <c r="B162" s="3" t="s">
        <v>745</v>
      </c>
      <c r="C162" s="3" t="s">
        <v>336</v>
      </c>
      <c r="D162" s="3" t="s">
        <v>667</v>
      </c>
    </row>
    <row r="163" spans="1:4" x14ac:dyDescent="0.25">
      <c r="A163" s="3" t="s">
        <v>24</v>
      </c>
      <c r="B163" s="3" t="s">
        <v>745</v>
      </c>
      <c r="C163" s="3" t="s">
        <v>336</v>
      </c>
      <c r="D163" s="3" t="s">
        <v>668</v>
      </c>
    </row>
    <row r="164" spans="1:4" x14ac:dyDescent="0.25">
      <c r="A164" s="3" t="s">
        <v>24</v>
      </c>
      <c r="B164" s="3" t="s">
        <v>745</v>
      </c>
      <c r="C164" s="3" t="s">
        <v>336</v>
      </c>
      <c r="D164" s="3" t="s">
        <v>672</v>
      </c>
    </row>
    <row r="165" spans="1:4" x14ac:dyDescent="0.25">
      <c r="A165" s="3" t="s">
        <v>24</v>
      </c>
      <c r="B165" s="3" t="s">
        <v>745</v>
      </c>
      <c r="C165" s="3" t="s">
        <v>261</v>
      </c>
      <c r="D165" s="3" t="s">
        <v>667</v>
      </c>
    </row>
    <row r="166" spans="1:4" x14ac:dyDescent="0.25">
      <c r="A166" s="3" t="s">
        <v>24</v>
      </c>
      <c r="B166" s="3" t="s">
        <v>745</v>
      </c>
      <c r="C166" s="3" t="s">
        <v>310</v>
      </c>
      <c r="D166" s="3" t="s">
        <v>667</v>
      </c>
    </row>
    <row r="167" spans="1:4" x14ac:dyDescent="0.25">
      <c r="A167" s="3" t="s">
        <v>24</v>
      </c>
      <c r="B167" s="3" t="s">
        <v>745</v>
      </c>
      <c r="C167" s="3" t="s">
        <v>310</v>
      </c>
      <c r="D167" s="3" t="s">
        <v>672</v>
      </c>
    </row>
    <row r="168" spans="1:4" x14ac:dyDescent="0.25">
      <c r="A168" s="3" t="s">
        <v>746</v>
      </c>
      <c r="B168" s="3" t="s">
        <v>665</v>
      </c>
      <c r="C168" s="3" t="s">
        <v>292</v>
      </c>
      <c r="D168" s="3" t="s">
        <v>654</v>
      </c>
    </row>
    <row r="169" spans="1:4" x14ac:dyDescent="0.25">
      <c r="A169" s="3" t="s">
        <v>51</v>
      </c>
      <c r="B169" s="3" t="s">
        <v>747</v>
      </c>
      <c r="C169" s="3" t="s">
        <v>336</v>
      </c>
      <c r="D169" s="3" t="s">
        <v>668</v>
      </c>
    </row>
    <row r="170" spans="1:4" x14ac:dyDescent="0.25">
      <c r="A170" s="3" t="s">
        <v>51</v>
      </c>
      <c r="B170" s="3" t="s">
        <v>747</v>
      </c>
      <c r="C170" s="3" t="s">
        <v>693</v>
      </c>
      <c r="D170" s="3" t="s">
        <v>694</v>
      </c>
    </row>
    <row r="171" spans="1:4" x14ac:dyDescent="0.25">
      <c r="A171" s="3" t="s">
        <v>51</v>
      </c>
      <c r="B171" s="3" t="s">
        <v>747</v>
      </c>
      <c r="C171" s="3" t="s">
        <v>263</v>
      </c>
      <c r="D171" s="3" t="s">
        <v>723</v>
      </c>
    </row>
    <row r="172" spans="1:4" x14ac:dyDescent="0.25">
      <c r="A172" s="3" t="s">
        <v>40</v>
      </c>
      <c r="B172" s="3" t="s">
        <v>748</v>
      </c>
      <c r="C172" s="3" t="s">
        <v>310</v>
      </c>
      <c r="D172" s="3" t="s">
        <v>667</v>
      </c>
    </row>
    <row r="173" spans="1:4" x14ac:dyDescent="0.25">
      <c r="A173" s="3" t="s">
        <v>40</v>
      </c>
      <c r="B173" s="3" t="s">
        <v>748</v>
      </c>
      <c r="C173" s="3" t="s">
        <v>714</v>
      </c>
      <c r="D173" s="3" t="s">
        <v>652</v>
      </c>
    </row>
    <row r="174" spans="1:4" x14ac:dyDescent="0.25">
      <c r="A174" s="3" t="s">
        <v>54</v>
      </c>
      <c r="B174" s="3" t="s">
        <v>733</v>
      </c>
      <c r="C174" s="3" t="s">
        <v>263</v>
      </c>
      <c r="D174" s="3" t="s">
        <v>696</v>
      </c>
    </row>
    <row r="175" spans="1:4" x14ac:dyDescent="0.25">
      <c r="A175" s="3" t="s">
        <v>29</v>
      </c>
      <c r="B175" s="3" t="s">
        <v>749</v>
      </c>
      <c r="C175" s="3" t="s">
        <v>263</v>
      </c>
      <c r="D175" s="3" t="s">
        <v>723</v>
      </c>
    </row>
    <row r="176" spans="1:4" x14ac:dyDescent="0.25">
      <c r="A176" s="3" t="s">
        <v>29</v>
      </c>
      <c r="B176" s="3" t="s">
        <v>749</v>
      </c>
      <c r="C176" s="3" t="s">
        <v>688</v>
      </c>
      <c r="D176" s="3" t="s">
        <v>652</v>
      </c>
    </row>
    <row r="177" spans="1:4" x14ac:dyDescent="0.25">
      <c r="A177" s="3" t="s">
        <v>29</v>
      </c>
      <c r="B177" s="3" t="s">
        <v>749</v>
      </c>
      <c r="C177" s="3" t="s">
        <v>255</v>
      </c>
      <c r="D177" s="3" t="s">
        <v>710</v>
      </c>
    </row>
    <row r="178" spans="1:4" x14ac:dyDescent="0.25">
      <c r="A178" s="3" t="s">
        <v>26</v>
      </c>
      <c r="B178" s="3" t="s">
        <v>750</v>
      </c>
      <c r="C178" s="3" t="s">
        <v>263</v>
      </c>
      <c r="D178" s="3" t="s">
        <v>725</v>
      </c>
    </row>
    <row r="179" spans="1:4" x14ac:dyDescent="0.25">
      <c r="A179" s="3" t="s">
        <v>26</v>
      </c>
      <c r="B179" s="3" t="s">
        <v>750</v>
      </c>
      <c r="C179" s="3" t="s">
        <v>263</v>
      </c>
      <c r="D179" s="3" t="s">
        <v>726</v>
      </c>
    </row>
    <row r="180" spans="1:4" x14ac:dyDescent="0.25">
      <c r="A180" s="3" t="s">
        <v>26</v>
      </c>
      <c r="B180" s="3" t="s">
        <v>750</v>
      </c>
      <c r="C180" s="3" t="s">
        <v>699</v>
      </c>
      <c r="D180" s="3" t="s">
        <v>700</v>
      </c>
    </row>
    <row r="181" spans="1:4" x14ac:dyDescent="0.25">
      <c r="A181" s="3" t="s">
        <v>26</v>
      </c>
      <c r="B181" s="3" t="s">
        <v>750</v>
      </c>
      <c r="C181" s="3" t="s">
        <v>699</v>
      </c>
      <c r="D181" s="3" t="s">
        <v>701</v>
      </c>
    </row>
    <row r="182" spans="1:4" x14ac:dyDescent="0.25">
      <c r="A182" s="3" t="s">
        <v>26</v>
      </c>
      <c r="B182" s="3" t="s">
        <v>750</v>
      </c>
      <c r="C182" s="3" t="s">
        <v>699</v>
      </c>
      <c r="D182" s="3" t="s">
        <v>703</v>
      </c>
    </row>
    <row r="183" spans="1:4" x14ac:dyDescent="0.25">
      <c r="A183" s="3" t="s">
        <v>26</v>
      </c>
      <c r="B183" s="3" t="s">
        <v>750</v>
      </c>
      <c r="C183" s="3" t="s">
        <v>259</v>
      </c>
      <c r="D183" s="3" t="s">
        <v>652</v>
      </c>
    </row>
    <row r="184" spans="1:4" x14ac:dyDescent="0.25">
      <c r="A184" s="3" t="s">
        <v>26</v>
      </c>
      <c r="B184" s="3" t="s">
        <v>750</v>
      </c>
      <c r="C184" s="3" t="s">
        <v>255</v>
      </c>
      <c r="D184" s="3" t="s">
        <v>710</v>
      </c>
    </row>
    <row r="185" spans="1:4" x14ac:dyDescent="0.25">
      <c r="A185" s="3" t="s">
        <v>26</v>
      </c>
      <c r="B185" s="3" t="s">
        <v>750</v>
      </c>
      <c r="C185" s="3" t="s">
        <v>255</v>
      </c>
      <c r="D185" s="3" t="s">
        <v>711</v>
      </c>
    </row>
    <row r="186" spans="1:4" x14ac:dyDescent="0.25">
      <c r="A186" s="3" t="s">
        <v>55</v>
      </c>
      <c r="B186" s="3" t="s">
        <v>751</v>
      </c>
      <c r="C186" s="3" t="s">
        <v>697</v>
      </c>
      <c r="D186" s="3" t="s">
        <v>752</v>
      </c>
    </row>
    <row r="187" spans="1:4" x14ac:dyDescent="0.25">
      <c r="A187" s="3" t="s">
        <v>55</v>
      </c>
      <c r="B187" s="3" t="s">
        <v>751</v>
      </c>
      <c r="C187" s="3" t="s">
        <v>298</v>
      </c>
      <c r="D187" s="3" t="s">
        <v>654</v>
      </c>
    </row>
    <row r="188" spans="1:4" x14ac:dyDescent="0.25">
      <c r="A188" s="3" t="s">
        <v>177</v>
      </c>
      <c r="B188" s="3" t="s">
        <v>751</v>
      </c>
      <c r="C188" s="3" t="s">
        <v>263</v>
      </c>
      <c r="D188" s="3" t="s">
        <v>722</v>
      </c>
    </row>
    <row r="189" spans="1:4" x14ac:dyDescent="0.25">
      <c r="A189" s="3" t="s">
        <v>31</v>
      </c>
      <c r="B189" s="3" t="s">
        <v>753</v>
      </c>
      <c r="C189" s="3" t="s">
        <v>263</v>
      </c>
      <c r="D189" s="3" t="s">
        <v>726</v>
      </c>
    </row>
    <row r="190" spans="1:4" x14ac:dyDescent="0.25">
      <c r="A190" s="3" t="s">
        <v>34</v>
      </c>
      <c r="B190" s="3" t="s">
        <v>692</v>
      </c>
      <c r="C190" s="3" t="s">
        <v>336</v>
      </c>
      <c r="D190" s="3" t="s">
        <v>668</v>
      </c>
    </row>
    <row r="191" spans="1:4" x14ac:dyDescent="0.25">
      <c r="A191" s="3" t="s">
        <v>34</v>
      </c>
      <c r="B191" s="3" t="s">
        <v>692</v>
      </c>
      <c r="C191" s="3" t="s">
        <v>693</v>
      </c>
      <c r="D191" s="3" t="s">
        <v>694</v>
      </c>
    </row>
    <row r="192" spans="1:4" x14ac:dyDescent="0.25">
      <c r="A192" s="3" t="s">
        <v>34</v>
      </c>
      <c r="B192" s="3" t="s">
        <v>692</v>
      </c>
      <c r="C192" s="3" t="s">
        <v>693</v>
      </c>
      <c r="D192" s="3" t="s">
        <v>695</v>
      </c>
    </row>
    <row r="193" spans="1:4" x14ac:dyDescent="0.25">
      <c r="A193" s="3" t="s">
        <v>34</v>
      </c>
      <c r="B193" s="3" t="s">
        <v>692</v>
      </c>
      <c r="C193" s="3" t="s">
        <v>460</v>
      </c>
      <c r="D193" s="3" t="s">
        <v>734</v>
      </c>
    </row>
    <row r="194" spans="1:4" x14ac:dyDescent="0.25">
      <c r="A194" s="3" t="s">
        <v>34</v>
      </c>
      <c r="B194" s="3" t="s">
        <v>692</v>
      </c>
      <c r="C194" s="3" t="s">
        <v>460</v>
      </c>
      <c r="D194" s="3" t="s">
        <v>754</v>
      </c>
    </row>
    <row r="195" spans="1:4" x14ac:dyDescent="0.25">
      <c r="A195" s="3" t="s">
        <v>34</v>
      </c>
      <c r="B195" s="3" t="s">
        <v>692</v>
      </c>
      <c r="C195" s="3" t="s">
        <v>460</v>
      </c>
      <c r="D195" s="3" t="s">
        <v>735</v>
      </c>
    </row>
    <row r="196" spans="1:4" x14ac:dyDescent="0.25">
      <c r="A196" s="3" t="s">
        <v>34</v>
      </c>
      <c r="B196" s="3" t="s">
        <v>692</v>
      </c>
      <c r="C196" s="3" t="s">
        <v>250</v>
      </c>
      <c r="D196" s="3" t="s">
        <v>652</v>
      </c>
    </row>
    <row r="197" spans="1:4" x14ac:dyDescent="0.25">
      <c r="A197" s="3" t="s">
        <v>34</v>
      </c>
      <c r="B197" s="3" t="s">
        <v>692</v>
      </c>
      <c r="C197" s="3" t="s">
        <v>259</v>
      </c>
      <c r="D197" s="3" t="s">
        <v>652</v>
      </c>
    </row>
    <row r="198" spans="1:4" x14ac:dyDescent="0.25">
      <c r="A198" s="3" t="s">
        <v>34</v>
      </c>
      <c r="B198" s="3" t="s">
        <v>692</v>
      </c>
      <c r="C198" s="3" t="s">
        <v>271</v>
      </c>
      <c r="D198" s="3" t="s">
        <v>705</v>
      </c>
    </row>
    <row r="199" spans="1:4" x14ac:dyDescent="0.25">
      <c r="A199" s="3" t="s">
        <v>34</v>
      </c>
      <c r="B199" s="3" t="s">
        <v>692</v>
      </c>
      <c r="C199" s="3" t="s">
        <v>310</v>
      </c>
      <c r="D199" s="3" t="s">
        <v>667</v>
      </c>
    </row>
    <row r="200" spans="1:4" x14ac:dyDescent="0.25">
      <c r="A200" s="3" t="s">
        <v>34</v>
      </c>
      <c r="B200" s="3" t="s">
        <v>692</v>
      </c>
      <c r="C200" s="3" t="s">
        <v>310</v>
      </c>
      <c r="D200" s="3" t="s">
        <v>672</v>
      </c>
    </row>
    <row r="201" spans="1:4" x14ac:dyDescent="0.25">
      <c r="A201" s="3" t="s">
        <v>38</v>
      </c>
      <c r="B201" s="3" t="s">
        <v>755</v>
      </c>
      <c r="C201" s="3" t="s">
        <v>460</v>
      </c>
      <c r="D201" s="3" t="s">
        <v>743</v>
      </c>
    </row>
    <row r="202" spans="1:4" x14ac:dyDescent="0.25">
      <c r="A202" s="3" t="s">
        <v>756</v>
      </c>
      <c r="B202" s="3" t="s">
        <v>249</v>
      </c>
      <c r="C202" s="3" t="s">
        <v>292</v>
      </c>
      <c r="D202" s="3" t="s">
        <v>652</v>
      </c>
    </row>
    <row r="203" spans="1:4" x14ac:dyDescent="0.25">
      <c r="A203" s="3" t="s">
        <v>757</v>
      </c>
      <c r="B203" s="3" t="s">
        <v>715</v>
      </c>
      <c r="C203" s="3" t="s">
        <v>310</v>
      </c>
      <c r="D203" s="3" t="s">
        <v>680</v>
      </c>
    </row>
    <row r="204" spans="1:4" x14ac:dyDescent="0.25">
      <c r="A204" s="3" t="s">
        <v>69</v>
      </c>
      <c r="B204" s="3" t="s">
        <v>758</v>
      </c>
      <c r="C204" s="3" t="s">
        <v>313</v>
      </c>
      <c r="D204" s="3" t="s">
        <v>652</v>
      </c>
    </row>
    <row r="205" spans="1:4" x14ac:dyDescent="0.25">
      <c r="A205" s="3" t="s">
        <v>69</v>
      </c>
      <c r="B205" s="3" t="s">
        <v>758</v>
      </c>
      <c r="C205" s="3" t="s">
        <v>313</v>
      </c>
      <c r="D205" s="3" t="s">
        <v>654</v>
      </c>
    </row>
    <row r="206" spans="1:4" x14ac:dyDescent="0.25">
      <c r="A206" s="3" t="s">
        <v>14</v>
      </c>
      <c r="B206" s="3" t="s">
        <v>655</v>
      </c>
      <c r="C206" s="3" t="s">
        <v>651</v>
      </c>
      <c r="D206" s="3" t="s">
        <v>654</v>
      </c>
    </row>
    <row r="207" spans="1:4" x14ac:dyDescent="0.25">
      <c r="A207" s="3" t="s">
        <v>14</v>
      </c>
      <c r="B207" s="3" t="s">
        <v>655</v>
      </c>
      <c r="C207" s="3" t="s">
        <v>336</v>
      </c>
      <c r="D207" s="3" t="s">
        <v>667</v>
      </c>
    </row>
    <row r="208" spans="1:4" x14ac:dyDescent="0.25">
      <c r="A208" s="3" t="s">
        <v>14</v>
      </c>
      <c r="B208" s="3" t="s">
        <v>655</v>
      </c>
      <c r="C208" s="3" t="s">
        <v>336</v>
      </c>
      <c r="D208" s="3" t="s">
        <v>668</v>
      </c>
    </row>
    <row r="209" spans="1:4" x14ac:dyDescent="0.25">
      <c r="A209" s="3" t="s">
        <v>14</v>
      </c>
      <c r="B209" s="3" t="s">
        <v>655</v>
      </c>
      <c r="C209" s="3" t="s">
        <v>261</v>
      </c>
      <c r="D209" s="3" t="s">
        <v>672</v>
      </c>
    </row>
    <row r="210" spans="1:4" x14ac:dyDescent="0.25">
      <c r="A210" s="3" t="s">
        <v>14</v>
      </c>
      <c r="B210" s="3" t="s">
        <v>655</v>
      </c>
      <c r="C210" s="3" t="s">
        <v>693</v>
      </c>
      <c r="D210" s="3" t="s">
        <v>694</v>
      </c>
    </row>
    <row r="211" spans="1:4" x14ac:dyDescent="0.25">
      <c r="A211" s="3" t="s">
        <v>14</v>
      </c>
      <c r="B211" s="3" t="s">
        <v>655</v>
      </c>
      <c r="C211" s="3" t="s">
        <v>263</v>
      </c>
      <c r="D211" s="3" t="s">
        <v>725</v>
      </c>
    </row>
    <row r="212" spans="1:4" x14ac:dyDescent="0.25">
      <c r="A212" s="3" t="s">
        <v>14</v>
      </c>
      <c r="B212" s="3" t="s">
        <v>655</v>
      </c>
      <c r="C212" s="3" t="s">
        <v>263</v>
      </c>
      <c r="D212" s="3" t="s">
        <v>723</v>
      </c>
    </row>
    <row r="213" spans="1:4" x14ac:dyDescent="0.25">
      <c r="A213" s="3" t="s">
        <v>14</v>
      </c>
      <c r="B213" s="3" t="s">
        <v>655</v>
      </c>
      <c r="C213" s="3" t="s">
        <v>263</v>
      </c>
      <c r="D213" s="3" t="s">
        <v>726</v>
      </c>
    </row>
    <row r="214" spans="1:4" x14ac:dyDescent="0.25">
      <c r="A214" s="3" t="s">
        <v>14</v>
      </c>
      <c r="B214" s="3" t="s">
        <v>655</v>
      </c>
      <c r="C214" s="3" t="s">
        <v>263</v>
      </c>
      <c r="D214" s="3" t="s">
        <v>696</v>
      </c>
    </row>
    <row r="215" spans="1:4" x14ac:dyDescent="0.25">
      <c r="A215" s="3" t="s">
        <v>14</v>
      </c>
      <c r="B215" s="3" t="s">
        <v>655</v>
      </c>
      <c r="C215" s="3" t="s">
        <v>688</v>
      </c>
      <c r="D215" s="3" t="s">
        <v>652</v>
      </c>
    </row>
    <row r="216" spans="1:4" x14ac:dyDescent="0.25">
      <c r="A216" s="3" t="s">
        <v>14</v>
      </c>
      <c r="B216" s="3" t="s">
        <v>655</v>
      </c>
      <c r="C216" s="3" t="s">
        <v>688</v>
      </c>
      <c r="D216" s="3" t="s">
        <v>654</v>
      </c>
    </row>
    <row r="217" spans="1:4" x14ac:dyDescent="0.25">
      <c r="A217" s="3" t="s">
        <v>14</v>
      </c>
      <c r="B217" s="3" t="s">
        <v>655</v>
      </c>
      <c r="C217" s="3" t="s">
        <v>699</v>
      </c>
      <c r="D217" s="3" t="s">
        <v>700</v>
      </c>
    </row>
    <row r="218" spans="1:4" x14ac:dyDescent="0.25">
      <c r="A218" s="3" t="s">
        <v>14</v>
      </c>
      <c r="B218" s="3" t="s">
        <v>655</v>
      </c>
      <c r="C218" s="3" t="s">
        <v>699</v>
      </c>
      <c r="D218" s="3" t="s">
        <v>702</v>
      </c>
    </row>
    <row r="219" spans="1:4" x14ac:dyDescent="0.25">
      <c r="A219" s="3" t="s">
        <v>14</v>
      </c>
      <c r="B219" s="3" t="s">
        <v>655</v>
      </c>
      <c r="C219" s="3" t="s">
        <v>699</v>
      </c>
      <c r="D219" s="3" t="s">
        <v>703</v>
      </c>
    </row>
    <row r="220" spans="1:4" x14ac:dyDescent="0.25">
      <c r="A220" s="3" t="s">
        <v>14</v>
      </c>
      <c r="B220" s="3" t="s">
        <v>655</v>
      </c>
      <c r="C220" s="3" t="s">
        <v>699</v>
      </c>
      <c r="D220" s="3" t="s">
        <v>704</v>
      </c>
    </row>
    <row r="221" spans="1:4" x14ac:dyDescent="0.25">
      <c r="A221" s="3" t="s">
        <v>14</v>
      </c>
      <c r="B221" s="3" t="s">
        <v>655</v>
      </c>
      <c r="C221" s="3" t="s">
        <v>460</v>
      </c>
      <c r="D221" s="3" t="s">
        <v>742</v>
      </c>
    </row>
    <row r="222" spans="1:4" x14ac:dyDescent="0.25">
      <c r="A222" s="3" t="s">
        <v>14</v>
      </c>
      <c r="B222" s="3" t="s">
        <v>655</v>
      </c>
      <c r="C222" s="3" t="s">
        <v>460</v>
      </c>
      <c r="D222" s="3" t="s">
        <v>734</v>
      </c>
    </row>
    <row r="223" spans="1:4" x14ac:dyDescent="0.25">
      <c r="A223" s="3" t="s">
        <v>14</v>
      </c>
      <c r="B223" s="3" t="s">
        <v>655</v>
      </c>
      <c r="C223" s="3" t="s">
        <v>460</v>
      </c>
      <c r="D223" s="3" t="s">
        <v>735</v>
      </c>
    </row>
    <row r="224" spans="1:4" x14ac:dyDescent="0.25">
      <c r="A224" s="3" t="s">
        <v>14</v>
      </c>
      <c r="B224" s="3" t="s">
        <v>655</v>
      </c>
      <c r="C224" s="3" t="s">
        <v>460</v>
      </c>
      <c r="D224" s="3" t="s">
        <v>744</v>
      </c>
    </row>
    <row r="225" spans="1:4" x14ac:dyDescent="0.25">
      <c r="A225" s="3" t="s">
        <v>14</v>
      </c>
      <c r="B225" s="3" t="s">
        <v>655</v>
      </c>
      <c r="C225" s="3" t="s">
        <v>250</v>
      </c>
      <c r="D225" s="3" t="s">
        <v>652</v>
      </c>
    </row>
    <row r="226" spans="1:4" x14ac:dyDescent="0.25">
      <c r="A226" s="3" t="s">
        <v>14</v>
      </c>
      <c r="B226" s="3" t="s">
        <v>655</v>
      </c>
      <c r="C226" s="3" t="s">
        <v>259</v>
      </c>
      <c r="D226" s="3" t="s">
        <v>652</v>
      </c>
    </row>
    <row r="227" spans="1:4" x14ac:dyDescent="0.25">
      <c r="A227" s="3" t="s">
        <v>14</v>
      </c>
      <c r="B227" s="3" t="s">
        <v>655</v>
      </c>
      <c r="C227" s="3" t="s">
        <v>259</v>
      </c>
      <c r="D227" s="3" t="s">
        <v>654</v>
      </c>
    </row>
    <row r="228" spans="1:4" x14ac:dyDescent="0.25">
      <c r="A228" s="3" t="s">
        <v>14</v>
      </c>
      <c r="B228" s="3" t="s">
        <v>655</v>
      </c>
      <c r="C228" s="3" t="s">
        <v>313</v>
      </c>
      <c r="D228" s="3" t="s">
        <v>654</v>
      </c>
    </row>
    <row r="229" spans="1:4" x14ac:dyDescent="0.25">
      <c r="A229" s="3" t="s">
        <v>14</v>
      </c>
      <c r="B229" s="3" t="s">
        <v>655</v>
      </c>
      <c r="C229" s="3" t="s">
        <v>255</v>
      </c>
      <c r="D229" s="3" t="s">
        <v>706</v>
      </c>
    </row>
    <row r="230" spans="1:4" x14ac:dyDescent="0.25">
      <c r="A230" s="3" t="s">
        <v>14</v>
      </c>
      <c r="B230" s="3" t="s">
        <v>655</v>
      </c>
      <c r="C230" s="3" t="s">
        <v>255</v>
      </c>
      <c r="D230" s="3" t="s">
        <v>707</v>
      </c>
    </row>
    <row r="231" spans="1:4" x14ac:dyDescent="0.25">
      <c r="A231" s="3" t="s">
        <v>14</v>
      </c>
      <c r="B231" s="3" t="s">
        <v>655</v>
      </c>
      <c r="C231" s="3" t="s">
        <v>255</v>
      </c>
      <c r="D231" s="3" t="s">
        <v>708</v>
      </c>
    </row>
    <row r="232" spans="1:4" x14ac:dyDescent="0.25">
      <c r="A232" s="3" t="s">
        <v>14</v>
      </c>
      <c r="B232" s="3" t="s">
        <v>655</v>
      </c>
      <c r="C232" s="3" t="s">
        <v>255</v>
      </c>
      <c r="D232" s="3" t="s">
        <v>710</v>
      </c>
    </row>
    <row r="233" spans="1:4" x14ac:dyDescent="0.25">
      <c r="A233" s="3" t="s">
        <v>14</v>
      </c>
      <c r="B233" s="3" t="s">
        <v>655</v>
      </c>
      <c r="C233" s="3" t="s">
        <v>255</v>
      </c>
      <c r="D233" s="3" t="s">
        <v>712</v>
      </c>
    </row>
    <row r="234" spans="1:4" x14ac:dyDescent="0.25">
      <c r="A234" s="3" t="s">
        <v>14</v>
      </c>
      <c r="B234" s="3" t="s">
        <v>655</v>
      </c>
      <c r="C234" s="3" t="s">
        <v>310</v>
      </c>
      <c r="D234" s="3" t="s">
        <v>667</v>
      </c>
    </row>
    <row r="235" spans="1:4" x14ac:dyDescent="0.25">
      <c r="A235" s="3" t="s">
        <v>14</v>
      </c>
      <c r="B235" s="3" t="s">
        <v>655</v>
      </c>
      <c r="C235" s="3" t="s">
        <v>310</v>
      </c>
      <c r="D235" s="3" t="s">
        <v>672</v>
      </c>
    </row>
    <row r="236" spans="1:4" x14ac:dyDescent="0.25">
      <c r="A236" s="3" t="s">
        <v>14</v>
      </c>
      <c r="B236" s="3" t="s">
        <v>655</v>
      </c>
      <c r="C236" s="3" t="s">
        <v>281</v>
      </c>
      <c r="D236" s="3" t="s">
        <v>713</v>
      </c>
    </row>
    <row r="237" spans="1:4" x14ac:dyDescent="0.25">
      <c r="A237" s="3" t="s">
        <v>14</v>
      </c>
      <c r="B237" s="3" t="s">
        <v>655</v>
      </c>
      <c r="C237" s="3" t="s">
        <v>298</v>
      </c>
      <c r="D237" s="3" t="s">
        <v>652</v>
      </c>
    </row>
    <row r="238" spans="1:4" x14ac:dyDescent="0.25">
      <c r="A238" s="3" t="s">
        <v>759</v>
      </c>
      <c r="B238" s="3" t="s">
        <v>760</v>
      </c>
      <c r="C238" s="3" t="s">
        <v>310</v>
      </c>
      <c r="D238" s="3" t="s">
        <v>680</v>
      </c>
    </row>
    <row r="239" spans="1:4" x14ac:dyDescent="0.25">
      <c r="A239" s="3" t="s">
        <v>761</v>
      </c>
      <c r="B239" s="3" t="s">
        <v>687</v>
      </c>
      <c r="C239" s="3" t="s">
        <v>292</v>
      </c>
      <c r="D239" s="3" t="s">
        <v>654</v>
      </c>
    </row>
    <row r="240" spans="1:4" x14ac:dyDescent="0.25">
      <c r="A240" s="3" t="s">
        <v>762</v>
      </c>
      <c r="B240" s="3" t="s">
        <v>763</v>
      </c>
      <c r="C240" s="3" t="s">
        <v>292</v>
      </c>
      <c r="D240" s="3" t="s">
        <v>652</v>
      </c>
    </row>
    <row r="241" spans="1:4" x14ac:dyDescent="0.25">
      <c r="A241" s="3" t="s">
        <v>9</v>
      </c>
      <c r="B241" s="3" t="s">
        <v>760</v>
      </c>
      <c r="C241" s="3" t="s">
        <v>336</v>
      </c>
      <c r="D241" s="3" t="s">
        <v>668</v>
      </c>
    </row>
    <row r="242" spans="1:4" x14ac:dyDescent="0.25">
      <c r="A242" s="3" t="s">
        <v>9</v>
      </c>
      <c r="B242" s="3" t="s">
        <v>760</v>
      </c>
      <c r="C242" s="3" t="s">
        <v>336</v>
      </c>
      <c r="D242" s="3" t="s">
        <v>672</v>
      </c>
    </row>
    <row r="243" spans="1:4" x14ac:dyDescent="0.25">
      <c r="A243" s="3" t="s">
        <v>9</v>
      </c>
      <c r="B243" s="3" t="s">
        <v>760</v>
      </c>
      <c r="C243" s="3" t="s">
        <v>261</v>
      </c>
      <c r="D243" s="3" t="s">
        <v>667</v>
      </c>
    </row>
    <row r="244" spans="1:4" x14ac:dyDescent="0.25">
      <c r="A244" s="3" t="s">
        <v>9</v>
      </c>
      <c r="B244" s="3" t="s">
        <v>760</v>
      </c>
      <c r="C244" s="3" t="s">
        <v>261</v>
      </c>
      <c r="D244" s="3" t="s">
        <v>672</v>
      </c>
    </row>
    <row r="245" spans="1:4" x14ac:dyDescent="0.25">
      <c r="A245" s="3" t="s">
        <v>9</v>
      </c>
      <c r="B245" s="3" t="s">
        <v>760</v>
      </c>
      <c r="C245" s="3" t="s">
        <v>263</v>
      </c>
      <c r="D245" s="3" t="s">
        <v>722</v>
      </c>
    </row>
    <row r="246" spans="1:4" x14ac:dyDescent="0.25">
      <c r="A246" s="3" t="s">
        <v>9</v>
      </c>
      <c r="B246" s="3" t="s">
        <v>760</v>
      </c>
      <c r="C246" s="3" t="s">
        <v>263</v>
      </c>
      <c r="D246" s="3" t="s">
        <v>725</v>
      </c>
    </row>
    <row r="247" spans="1:4" x14ac:dyDescent="0.25">
      <c r="A247" s="3" t="s">
        <v>9</v>
      </c>
      <c r="B247" s="3" t="s">
        <v>760</v>
      </c>
      <c r="C247" s="3" t="s">
        <v>263</v>
      </c>
      <c r="D247" s="3" t="s">
        <v>723</v>
      </c>
    </row>
    <row r="248" spans="1:4" x14ac:dyDescent="0.25">
      <c r="A248" s="3" t="s">
        <v>9</v>
      </c>
      <c r="B248" s="3" t="s">
        <v>760</v>
      </c>
      <c r="C248" s="3" t="s">
        <v>263</v>
      </c>
      <c r="D248" s="3" t="s">
        <v>726</v>
      </c>
    </row>
    <row r="249" spans="1:4" x14ac:dyDescent="0.25">
      <c r="A249" s="3" t="s">
        <v>9</v>
      </c>
      <c r="B249" s="3" t="s">
        <v>760</v>
      </c>
      <c r="C249" s="3" t="s">
        <v>263</v>
      </c>
      <c r="D249" s="3" t="s">
        <v>696</v>
      </c>
    </row>
    <row r="250" spans="1:4" x14ac:dyDescent="0.25">
      <c r="A250" s="3" t="s">
        <v>9</v>
      </c>
      <c r="B250" s="3" t="s">
        <v>760</v>
      </c>
      <c r="C250" s="3" t="s">
        <v>688</v>
      </c>
      <c r="D250" s="3" t="s">
        <v>652</v>
      </c>
    </row>
    <row r="251" spans="1:4" x14ac:dyDescent="0.25">
      <c r="A251" s="3" t="s">
        <v>9</v>
      </c>
      <c r="B251" s="3" t="s">
        <v>760</v>
      </c>
      <c r="C251" s="3" t="s">
        <v>699</v>
      </c>
      <c r="D251" s="3" t="s">
        <v>700</v>
      </c>
    </row>
    <row r="252" spans="1:4" x14ac:dyDescent="0.25">
      <c r="A252" s="3" t="s">
        <v>9</v>
      </c>
      <c r="B252" s="3" t="s">
        <v>760</v>
      </c>
      <c r="C252" s="3" t="s">
        <v>699</v>
      </c>
      <c r="D252" s="3" t="s">
        <v>701</v>
      </c>
    </row>
    <row r="253" spans="1:4" x14ac:dyDescent="0.25">
      <c r="A253" s="3" t="s">
        <v>9</v>
      </c>
      <c r="B253" s="3" t="s">
        <v>760</v>
      </c>
      <c r="C253" s="3" t="s">
        <v>699</v>
      </c>
      <c r="D253" s="3" t="s">
        <v>702</v>
      </c>
    </row>
    <row r="254" spans="1:4" x14ac:dyDescent="0.25">
      <c r="A254" s="3" t="s">
        <v>9</v>
      </c>
      <c r="B254" s="3" t="s">
        <v>760</v>
      </c>
      <c r="C254" s="3" t="s">
        <v>699</v>
      </c>
      <c r="D254" s="3" t="s">
        <v>703</v>
      </c>
    </row>
    <row r="255" spans="1:4" x14ac:dyDescent="0.25">
      <c r="A255" s="3" t="s">
        <v>9</v>
      </c>
      <c r="B255" s="3" t="s">
        <v>760</v>
      </c>
      <c r="C255" s="3" t="s">
        <v>699</v>
      </c>
      <c r="D255" s="3" t="s">
        <v>704</v>
      </c>
    </row>
    <row r="256" spans="1:4" x14ac:dyDescent="0.25">
      <c r="A256" s="3" t="s">
        <v>9</v>
      </c>
      <c r="B256" s="3" t="s">
        <v>760</v>
      </c>
      <c r="C256" s="3" t="s">
        <v>699</v>
      </c>
      <c r="D256" s="3" t="s">
        <v>741</v>
      </c>
    </row>
    <row r="257" spans="1:4" x14ac:dyDescent="0.25">
      <c r="A257" s="3" t="s">
        <v>9</v>
      </c>
      <c r="B257" s="3" t="s">
        <v>760</v>
      </c>
      <c r="C257" s="3" t="s">
        <v>460</v>
      </c>
      <c r="D257" s="3" t="s">
        <v>734</v>
      </c>
    </row>
    <row r="258" spans="1:4" x14ac:dyDescent="0.25">
      <c r="A258" s="3" t="s">
        <v>9</v>
      </c>
      <c r="B258" s="3" t="s">
        <v>760</v>
      </c>
      <c r="C258" s="3" t="s">
        <v>460</v>
      </c>
      <c r="D258" s="3" t="s">
        <v>754</v>
      </c>
    </row>
    <row r="259" spans="1:4" x14ac:dyDescent="0.25">
      <c r="A259" s="3" t="s">
        <v>9</v>
      </c>
      <c r="B259" s="3" t="s">
        <v>760</v>
      </c>
      <c r="C259" s="3" t="s">
        <v>250</v>
      </c>
      <c r="D259" s="3" t="s">
        <v>652</v>
      </c>
    </row>
    <row r="260" spans="1:4" x14ac:dyDescent="0.25">
      <c r="A260" s="3" t="s">
        <v>9</v>
      </c>
      <c r="B260" s="3" t="s">
        <v>760</v>
      </c>
      <c r="C260" s="3" t="s">
        <v>259</v>
      </c>
      <c r="D260" s="3" t="s">
        <v>652</v>
      </c>
    </row>
    <row r="261" spans="1:4" x14ac:dyDescent="0.25">
      <c r="A261" s="3" t="s">
        <v>9</v>
      </c>
      <c r="B261" s="3" t="s">
        <v>760</v>
      </c>
      <c r="C261" s="3" t="s">
        <v>689</v>
      </c>
      <c r="D261" s="3" t="s">
        <v>652</v>
      </c>
    </row>
    <row r="262" spans="1:4" x14ac:dyDescent="0.25">
      <c r="A262" s="3" t="s">
        <v>9</v>
      </c>
      <c r="B262" s="3" t="s">
        <v>760</v>
      </c>
      <c r="C262" s="3" t="s">
        <v>689</v>
      </c>
      <c r="D262" s="3" t="s">
        <v>654</v>
      </c>
    </row>
    <row r="263" spans="1:4" x14ac:dyDescent="0.25">
      <c r="A263" s="3" t="s">
        <v>9</v>
      </c>
      <c r="B263" s="3" t="s">
        <v>760</v>
      </c>
      <c r="C263" s="3" t="s">
        <v>255</v>
      </c>
      <c r="D263" s="3" t="s">
        <v>706</v>
      </c>
    </row>
    <row r="264" spans="1:4" x14ac:dyDescent="0.25">
      <c r="A264" s="3" t="s">
        <v>9</v>
      </c>
      <c r="B264" s="3" t="s">
        <v>760</v>
      </c>
      <c r="C264" s="3" t="s">
        <v>255</v>
      </c>
      <c r="D264" s="3" t="s">
        <v>707</v>
      </c>
    </row>
    <row r="265" spans="1:4" x14ac:dyDescent="0.25">
      <c r="A265" s="3" t="s">
        <v>9</v>
      </c>
      <c r="B265" s="3" t="s">
        <v>760</v>
      </c>
      <c r="C265" s="3" t="s">
        <v>255</v>
      </c>
      <c r="D265" s="3" t="s">
        <v>708</v>
      </c>
    </row>
    <row r="266" spans="1:4" x14ac:dyDescent="0.25">
      <c r="A266" s="3" t="s">
        <v>9</v>
      </c>
      <c r="B266" s="3" t="s">
        <v>760</v>
      </c>
      <c r="C266" s="3" t="s">
        <v>255</v>
      </c>
      <c r="D266" s="3" t="s">
        <v>709</v>
      </c>
    </row>
    <row r="267" spans="1:4" x14ac:dyDescent="0.25">
      <c r="A267" s="3" t="s">
        <v>9</v>
      </c>
      <c r="B267" s="3" t="s">
        <v>760</v>
      </c>
      <c r="C267" s="3" t="s">
        <v>255</v>
      </c>
      <c r="D267" s="3" t="s">
        <v>710</v>
      </c>
    </row>
    <row r="268" spans="1:4" x14ac:dyDescent="0.25">
      <c r="A268" s="3" t="s">
        <v>9</v>
      </c>
      <c r="B268" s="3" t="s">
        <v>760</v>
      </c>
      <c r="C268" s="3" t="s">
        <v>255</v>
      </c>
      <c r="D268" s="3" t="s">
        <v>711</v>
      </c>
    </row>
    <row r="269" spans="1:4" x14ac:dyDescent="0.25">
      <c r="A269" s="3" t="s">
        <v>9</v>
      </c>
      <c r="B269" s="3" t="s">
        <v>760</v>
      </c>
      <c r="C269" s="3" t="s">
        <v>255</v>
      </c>
      <c r="D269" s="3" t="s">
        <v>712</v>
      </c>
    </row>
    <row r="270" spans="1:4" x14ac:dyDescent="0.25">
      <c r="A270" s="3" t="s">
        <v>9</v>
      </c>
      <c r="B270" s="3" t="s">
        <v>760</v>
      </c>
      <c r="C270" s="3" t="s">
        <v>310</v>
      </c>
      <c r="D270" s="3" t="s">
        <v>667</v>
      </c>
    </row>
    <row r="271" spans="1:4" x14ac:dyDescent="0.25">
      <c r="A271" s="3" t="s">
        <v>9</v>
      </c>
      <c r="B271" s="3" t="s">
        <v>760</v>
      </c>
      <c r="C271" s="3" t="s">
        <v>310</v>
      </c>
      <c r="D271" s="3" t="s">
        <v>672</v>
      </c>
    </row>
    <row r="272" spans="1:4" x14ac:dyDescent="0.25">
      <c r="A272" s="3" t="s">
        <v>9</v>
      </c>
      <c r="B272" s="3" t="s">
        <v>760</v>
      </c>
      <c r="C272" s="3" t="s">
        <v>281</v>
      </c>
      <c r="D272" s="3" t="s">
        <v>713</v>
      </c>
    </row>
    <row r="273" spans="1:4" x14ac:dyDescent="0.25">
      <c r="A273" s="3" t="s">
        <v>99</v>
      </c>
      <c r="B273" s="3" t="s">
        <v>764</v>
      </c>
      <c r="C273" s="3" t="s">
        <v>263</v>
      </c>
      <c r="D273" s="3" t="s">
        <v>725</v>
      </c>
    </row>
    <row r="274" spans="1:4" x14ac:dyDescent="0.25">
      <c r="A274" s="3" t="s">
        <v>765</v>
      </c>
      <c r="B274" s="3" t="s">
        <v>665</v>
      </c>
      <c r="C274" s="3" t="s">
        <v>292</v>
      </c>
      <c r="D274" s="3" t="s">
        <v>652</v>
      </c>
    </row>
    <row r="275" spans="1:4" x14ac:dyDescent="0.25">
      <c r="A275" s="3" t="s">
        <v>766</v>
      </c>
      <c r="B275" s="3" t="s">
        <v>657</v>
      </c>
      <c r="C275" s="3" t="s">
        <v>292</v>
      </c>
      <c r="D275" s="3" t="s">
        <v>652</v>
      </c>
    </row>
    <row r="276" spans="1:4" x14ac:dyDescent="0.25">
      <c r="A276" s="3" t="s">
        <v>767</v>
      </c>
      <c r="B276" s="3" t="s">
        <v>658</v>
      </c>
      <c r="C276" s="3" t="s">
        <v>292</v>
      </c>
      <c r="D276" s="3" t="s">
        <v>654</v>
      </c>
    </row>
    <row r="277" spans="1:4" x14ac:dyDescent="0.25">
      <c r="A277" s="3" t="s">
        <v>5</v>
      </c>
      <c r="B277" s="3" t="s">
        <v>768</v>
      </c>
      <c r="C277" s="3" t="s">
        <v>336</v>
      </c>
      <c r="D277" s="3" t="s">
        <v>667</v>
      </c>
    </row>
    <row r="278" spans="1:4" x14ac:dyDescent="0.25">
      <c r="A278" s="3" t="s">
        <v>5</v>
      </c>
      <c r="B278" s="3" t="s">
        <v>768</v>
      </c>
      <c r="C278" s="3" t="s">
        <v>336</v>
      </c>
      <c r="D278" s="3" t="s">
        <v>668</v>
      </c>
    </row>
    <row r="279" spans="1:4" x14ac:dyDescent="0.25">
      <c r="A279" s="3" t="s">
        <v>5</v>
      </c>
      <c r="B279" s="3" t="s">
        <v>768</v>
      </c>
      <c r="C279" s="3" t="s">
        <v>336</v>
      </c>
      <c r="D279" s="3" t="s">
        <v>672</v>
      </c>
    </row>
    <row r="280" spans="1:4" x14ac:dyDescent="0.25">
      <c r="A280" s="3" t="s">
        <v>5</v>
      </c>
      <c r="B280" s="3" t="s">
        <v>768</v>
      </c>
      <c r="C280" s="3" t="s">
        <v>261</v>
      </c>
      <c r="D280" s="3" t="s">
        <v>667</v>
      </c>
    </row>
    <row r="281" spans="1:4" x14ac:dyDescent="0.25">
      <c r="A281" s="3" t="s">
        <v>5</v>
      </c>
      <c r="B281" s="3" t="s">
        <v>768</v>
      </c>
      <c r="C281" s="3" t="s">
        <v>261</v>
      </c>
      <c r="D281" s="3" t="s">
        <v>672</v>
      </c>
    </row>
    <row r="282" spans="1:4" x14ac:dyDescent="0.25">
      <c r="A282" s="3" t="s">
        <v>5</v>
      </c>
      <c r="B282" s="3" t="s">
        <v>768</v>
      </c>
      <c r="C282" s="3" t="s">
        <v>693</v>
      </c>
      <c r="D282" s="3" t="s">
        <v>694</v>
      </c>
    </row>
    <row r="283" spans="1:4" x14ac:dyDescent="0.25">
      <c r="A283" s="3" t="s">
        <v>5</v>
      </c>
      <c r="B283" s="3" t="s">
        <v>768</v>
      </c>
      <c r="C283" s="3" t="s">
        <v>263</v>
      </c>
      <c r="D283" s="3" t="s">
        <v>722</v>
      </c>
    </row>
    <row r="284" spans="1:4" x14ac:dyDescent="0.25">
      <c r="A284" s="3" t="s">
        <v>5</v>
      </c>
      <c r="B284" s="3" t="s">
        <v>768</v>
      </c>
      <c r="C284" s="3" t="s">
        <v>263</v>
      </c>
      <c r="D284" s="3" t="s">
        <v>725</v>
      </c>
    </row>
    <row r="285" spans="1:4" x14ac:dyDescent="0.25">
      <c r="A285" s="3" t="s">
        <v>5</v>
      </c>
      <c r="B285" s="3" t="s">
        <v>768</v>
      </c>
      <c r="C285" s="3" t="s">
        <v>263</v>
      </c>
      <c r="D285" s="3" t="s">
        <v>723</v>
      </c>
    </row>
    <row r="286" spans="1:4" x14ac:dyDescent="0.25">
      <c r="A286" s="3" t="s">
        <v>5</v>
      </c>
      <c r="B286" s="3" t="s">
        <v>768</v>
      </c>
      <c r="C286" s="3" t="s">
        <v>263</v>
      </c>
      <c r="D286" s="3" t="s">
        <v>726</v>
      </c>
    </row>
    <row r="287" spans="1:4" x14ac:dyDescent="0.25">
      <c r="A287" s="3" t="s">
        <v>5</v>
      </c>
      <c r="B287" s="3" t="s">
        <v>768</v>
      </c>
      <c r="C287" s="3" t="s">
        <v>263</v>
      </c>
      <c r="D287" s="3" t="s">
        <v>696</v>
      </c>
    </row>
    <row r="288" spans="1:4" x14ac:dyDescent="0.25">
      <c r="A288" s="3" t="s">
        <v>5</v>
      </c>
      <c r="B288" s="3" t="s">
        <v>768</v>
      </c>
      <c r="C288" s="3" t="s">
        <v>699</v>
      </c>
      <c r="D288" s="3" t="s">
        <v>700</v>
      </c>
    </row>
    <row r="289" spans="1:4" x14ac:dyDescent="0.25">
      <c r="A289" s="3" t="s">
        <v>5</v>
      </c>
      <c r="B289" s="3" t="s">
        <v>768</v>
      </c>
      <c r="C289" s="3" t="s">
        <v>699</v>
      </c>
      <c r="D289" s="3" t="s">
        <v>701</v>
      </c>
    </row>
    <row r="290" spans="1:4" x14ac:dyDescent="0.25">
      <c r="A290" s="3" t="s">
        <v>5</v>
      </c>
      <c r="B290" s="3" t="s">
        <v>768</v>
      </c>
      <c r="C290" s="3" t="s">
        <v>699</v>
      </c>
      <c r="D290" s="3" t="s">
        <v>702</v>
      </c>
    </row>
    <row r="291" spans="1:4" x14ac:dyDescent="0.25">
      <c r="A291" s="3" t="s">
        <v>5</v>
      </c>
      <c r="B291" s="3" t="s">
        <v>768</v>
      </c>
      <c r="C291" s="3" t="s">
        <v>699</v>
      </c>
      <c r="D291" s="3" t="s">
        <v>703</v>
      </c>
    </row>
    <row r="292" spans="1:4" x14ac:dyDescent="0.25">
      <c r="A292" s="3" t="s">
        <v>5</v>
      </c>
      <c r="B292" s="3" t="s">
        <v>768</v>
      </c>
      <c r="C292" s="3" t="s">
        <v>699</v>
      </c>
      <c r="D292" s="3" t="s">
        <v>704</v>
      </c>
    </row>
    <row r="293" spans="1:4" x14ac:dyDescent="0.25">
      <c r="A293" s="3" t="s">
        <v>5</v>
      </c>
      <c r="B293" s="3" t="s">
        <v>768</v>
      </c>
      <c r="C293" s="3" t="s">
        <v>250</v>
      </c>
      <c r="D293" s="3" t="s">
        <v>654</v>
      </c>
    </row>
    <row r="294" spans="1:4" x14ac:dyDescent="0.25">
      <c r="A294" s="3" t="s">
        <v>5</v>
      </c>
      <c r="B294" s="3" t="s">
        <v>768</v>
      </c>
      <c r="C294" s="3" t="s">
        <v>689</v>
      </c>
      <c r="D294" s="3" t="s">
        <v>652</v>
      </c>
    </row>
    <row r="295" spans="1:4" x14ac:dyDescent="0.25">
      <c r="A295" s="3" t="s">
        <v>5</v>
      </c>
      <c r="B295" s="3" t="s">
        <v>768</v>
      </c>
      <c r="C295" s="3" t="s">
        <v>689</v>
      </c>
      <c r="D295" s="3" t="s">
        <v>654</v>
      </c>
    </row>
    <row r="296" spans="1:4" x14ac:dyDescent="0.25">
      <c r="A296" s="3" t="s">
        <v>5</v>
      </c>
      <c r="B296" s="3" t="s">
        <v>768</v>
      </c>
      <c r="C296" s="3" t="s">
        <v>313</v>
      </c>
      <c r="D296" s="3" t="s">
        <v>652</v>
      </c>
    </row>
    <row r="297" spans="1:4" x14ac:dyDescent="0.25">
      <c r="A297" s="3" t="s">
        <v>5</v>
      </c>
      <c r="B297" s="3" t="s">
        <v>768</v>
      </c>
      <c r="C297" s="3" t="s">
        <v>313</v>
      </c>
      <c r="D297" s="3" t="s">
        <v>654</v>
      </c>
    </row>
    <row r="298" spans="1:4" x14ac:dyDescent="0.25">
      <c r="A298" s="3" t="s">
        <v>5</v>
      </c>
      <c r="B298" s="3" t="s">
        <v>768</v>
      </c>
      <c r="C298" s="3" t="s">
        <v>255</v>
      </c>
      <c r="D298" s="3" t="s">
        <v>706</v>
      </c>
    </row>
    <row r="299" spans="1:4" x14ac:dyDescent="0.25">
      <c r="A299" s="3" t="s">
        <v>5</v>
      </c>
      <c r="B299" s="3" t="s">
        <v>768</v>
      </c>
      <c r="C299" s="3" t="s">
        <v>255</v>
      </c>
      <c r="D299" s="3" t="s">
        <v>707</v>
      </c>
    </row>
    <row r="300" spans="1:4" x14ac:dyDescent="0.25">
      <c r="A300" s="3" t="s">
        <v>5</v>
      </c>
      <c r="B300" s="3" t="s">
        <v>768</v>
      </c>
      <c r="C300" s="3" t="s">
        <v>255</v>
      </c>
      <c r="D300" s="3" t="s">
        <v>708</v>
      </c>
    </row>
    <row r="301" spans="1:4" x14ac:dyDescent="0.25">
      <c r="A301" s="3" t="s">
        <v>5</v>
      </c>
      <c r="B301" s="3" t="s">
        <v>768</v>
      </c>
      <c r="C301" s="3" t="s">
        <v>255</v>
      </c>
      <c r="D301" s="3" t="s">
        <v>709</v>
      </c>
    </row>
    <row r="302" spans="1:4" x14ac:dyDescent="0.25">
      <c r="A302" s="3" t="s">
        <v>5</v>
      </c>
      <c r="B302" s="3" t="s">
        <v>768</v>
      </c>
      <c r="C302" s="3" t="s">
        <v>255</v>
      </c>
      <c r="D302" s="3" t="s">
        <v>710</v>
      </c>
    </row>
    <row r="303" spans="1:4" x14ac:dyDescent="0.25">
      <c r="A303" s="3" t="s">
        <v>5</v>
      </c>
      <c r="B303" s="3" t="s">
        <v>768</v>
      </c>
      <c r="C303" s="3" t="s">
        <v>255</v>
      </c>
      <c r="D303" s="3" t="s">
        <v>711</v>
      </c>
    </row>
    <row r="304" spans="1:4" x14ac:dyDescent="0.25">
      <c r="A304" s="3" t="s">
        <v>5</v>
      </c>
      <c r="B304" s="3" t="s">
        <v>768</v>
      </c>
      <c r="C304" s="3" t="s">
        <v>281</v>
      </c>
      <c r="D304" s="3" t="s">
        <v>713</v>
      </c>
    </row>
    <row r="305" spans="1:4" x14ac:dyDescent="0.25">
      <c r="A305" s="3" t="s">
        <v>87</v>
      </c>
      <c r="B305" s="3" t="s">
        <v>769</v>
      </c>
      <c r="C305" s="3" t="s">
        <v>693</v>
      </c>
      <c r="D305" s="3" t="s">
        <v>694</v>
      </c>
    </row>
    <row r="306" spans="1:4" x14ac:dyDescent="0.25">
      <c r="A306" s="3" t="s">
        <v>87</v>
      </c>
      <c r="B306" s="3" t="s">
        <v>769</v>
      </c>
      <c r="C306" s="3" t="s">
        <v>693</v>
      </c>
      <c r="D306" s="3" t="s">
        <v>695</v>
      </c>
    </row>
    <row r="307" spans="1:4" x14ac:dyDescent="0.25">
      <c r="A307" s="3" t="s">
        <v>87</v>
      </c>
      <c r="B307" s="3" t="s">
        <v>769</v>
      </c>
      <c r="C307" s="3" t="s">
        <v>255</v>
      </c>
      <c r="D307" s="3" t="s">
        <v>706</v>
      </c>
    </row>
    <row r="308" spans="1:4" x14ac:dyDescent="0.25">
      <c r="A308" s="3" t="s">
        <v>87</v>
      </c>
      <c r="B308" s="3" t="s">
        <v>769</v>
      </c>
      <c r="C308" s="3" t="s">
        <v>255</v>
      </c>
      <c r="D308" s="3" t="s">
        <v>707</v>
      </c>
    </row>
    <row r="309" spans="1:4" x14ac:dyDescent="0.25">
      <c r="A309" s="3" t="s">
        <v>87</v>
      </c>
      <c r="B309" s="3" t="s">
        <v>769</v>
      </c>
      <c r="C309" s="3" t="s">
        <v>255</v>
      </c>
      <c r="D309" s="3" t="s">
        <v>709</v>
      </c>
    </row>
    <row r="310" spans="1:4" x14ac:dyDescent="0.25">
      <c r="A310" s="3" t="s">
        <v>87</v>
      </c>
      <c r="B310" s="3" t="s">
        <v>769</v>
      </c>
      <c r="C310" s="3" t="s">
        <v>714</v>
      </c>
      <c r="D310" s="3" t="s">
        <v>652</v>
      </c>
    </row>
    <row r="311" spans="1:4" x14ac:dyDescent="0.25">
      <c r="A311" s="3" t="s">
        <v>770</v>
      </c>
      <c r="B311" s="3" t="s">
        <v>740</v>
      </c>
      <c r="C311" s="3" t="s">
        <v>292</v>
      </c>
      <c r="D311" s="3" t="s">
        <v>652</v>
      </c>
    </row>
    <row r="312" spans="1:4" x14ac:dyDescent="0.25">
      <c r="A312" s="3" t="s">
        <v>771</v>
      </c>
      <c r="B312" s="3" t="s">
        <v>772</v>
      </c>
      <c r="C312" s="3" t="s">
        <v>292</v>
      </c>
      <c r="D312" s="3" t="s">
        <v>652</v>
      </c>
    </row>
    <row r="313" spans="1:4" x14ac:dyDescent="0.25">
      <c r="A313" s="3" t="s">
        <v>773</v>
      </c>
      <c r="B313" s="3" t="s">
        <v>749</v>
      </c>
      <c r="C313" s="3" t="s">
        <v>292</v>
      </c>
      <c r="D313" s="3" t="s">
        <v>654</v>
      </c>
    </row>
    <row r="314" spans="1:4" x14ac:dyDescent="0.25">
      <c r="A314" s="3" t="s">
        <v>774</v>
      </c>
      <c r="B314" s="3" t="s">
        <v>775</v>
      </c>
      <c r="C314" s="3" t="s">
        <v>292</v>
      </c>
      <c r="D314" s="3" t="s">
        <v>652</v>
      </c>
    </row>
    <row r="315" spans="1:4" x14ac:dyDescent="0.25">
      <c r="A315" s="3" t="s">
        <v>776</v>
      </c>
      <c r="B315" s="3" t="s">
        <v>777</v>
      </c>
      <c r="C315" s="3" t="s">
        <v>250</v>
      </c>
      <c r="D315" s="3" t="s">
        <v>652</v>
      </c>
    </row>
    <row r="316" spans="1:4" x14ac:dyDescent="0.25">
      <c r="A316" s="3" t="s">
        <v>49</v>
      </c>
      <c r="B316" s="3" t="s">
        <v>778</v>
      </c>
      <c r="C316" s="3" t="s">
        <v>699</v>
      </c>
      <c r="D316" s="3" t="s">
        <v>703</v>
      </c>
    </row>
    <row r="317" spans="1:4" x14ac:dyDescent="0.25">
      <c r="A317" s="3" t="s">
        <v>49</v>
      </c>
      <c r="B317" s="3" t="s">
        <v>778</v>
      </c>
      <c r="C317" s="3" t="s">
        <v>460</v>
      </c>
      <c r="D317" s="3" t="s">
        <v>734</v>
      </c>
    </row>
    <row r="318" spans="1:4" x14ac:dyDescent="0.25">
      <c r="A318" s="3" t="s">
        <v>49</v>
      </c>
      <c r="B318" s="3" t="s">
        <v>778</v>
      </c>
      <c r="C318" s="3" t="s">
        <v>460</v>
      </c>
      <c r="D318" s="3" t="s">
        <v>743</v>
      </c>
    </row>
    <row r="319" spans="1:4" x14ac:dyDescent="0.25">
      <c r="A319" s="3" t="s">
        <v>49</v>
      </c>
      <c r="B319" s="3" t="s">
        <v>778</v>
      </c>
      <c r="C319" s="3" t="s">
        <v>255</v>
      </c>
      <c r="D319" s="3" t="s">
        <v>710</v>
      </c>
    </row>
    <row r="320" spans="1:4" x14ac:dyDescent="0.25">
      <c r="A320" s="3" t="s">
        <v>49</v>
      </c>
      <c r="B320" s="3" t="s">
        <v>778</v>
      </c>
      <c r="C320" s="3" t="s">
        <v>255</v>
      </c>
      <c r="D320" s="3" t="s">
        <v>711</v>
      </c>
    </row>
    <row r="321" spans="1:4" x14ac:dyDescent="0.25">
      <c r="A321" s="3" t="s">
        <v>49</v>
      </c>
      <c r="B321" s="3" t="s">
        <v>778</v>
      </c>
      <c r="C321" s="3" t="s">
        <v>255</v>
      </c>
      <c r="D321" s="3" t="s">
        <v>712</v>
      </c>
    </row>
    <row r="322" spans="1:4" x14ac:dyDescent="0.25">
      <c r="A322" s="3" t="s">
        <v>49</v>
      </c>
      <c r="B322" s="3" t="s">
        <v>778</v>
      </c>
      <c r="C322" s="3" t="s">
        <v>310</v>
      </c>
      <c r="D322" s="3" t="s">
        <v>667</v>
      </c>
    </row>
    <row r="323" spans="1:4" x14ac:dyDescent="0.25">
      <c r="A323" s="3" t="s">
        <v>49</v>
      </c>
      <c r="B323" s="3" t="s">
        <v>778</v>
      </c>
      <c r="C323" s="3" t="s">
        <v>310</v>
      </c>
      <c r="D323" s="3" t="s">
        <v>672</v>
      </c>
    </row>
    <row r="324" spans="1:4" x14ac:dyDescent="0.25">
      <c r="A324" s="3" t="s">
        <v>779</v>
      </c>
      <c r="B324" s="3" t="s">
        <v>666</v>
      </c>
      <c r="C324" s="3" t="s">
        <v>310</v>
      </c>
      <c r="D324" s="3" t="s">
        <v>680</v>
      </c>
    </row>
    <row r="325" spans="1:4" x14ac:dyDescent="0.25">
      <c r="A325" s="3" t="s">
        <v>780</v>
      </c>
      <c r="B325" s="3" t="s">
        <v>772</v>
      </c>
      <c r="C325" s="3" t="s">
        <v>292</v>
      </c>
      <c r="D325" s="3" t="s">
        <v>654</v>
      </c>
    </row>
    <row r="326" spans="1:4" x14ac:dyDescent="0.25">
      <c r="A326" s="3" t="s">
        <v>25</v>
      </c>
      <c r="B326" s="3" t="s">
        <v>781</v>
      </c>
      <c r="C326" s="3" t="s">
        <v>460</v>
      </c>
      <c r="D326" s="3" t="s">
        <v>754</v>
      </c>
    </row>
    <row r="327" spans="1:4" x14ac:dyDescent="0.25">
      <c r="A327" s="3" t="s">
        <v>25</v>
      </c>
      <c r="B327" s="3" t="s">
        <v>781</v>
      </c>
      <c r="C327" s="3" t="s">
        <v>460</v>
      </c>
      <c r="D327" s="3" t="s">
        <v>735</v>
      </c>
    </row>
    <row r="328" spans="1:4" x14ac:dyDescent="0.25">
      <c r="A328" s="3" t="s">
        <v>25</v>
      </c>
      <c r="B328" s="3" t="s">
        <v>781</v>
      </c>
      <c r="C328" s="3" t="s">
        <v>460</v>
      </c>
      <c r="D328" s="3" t="s">
        <v>744</v>
      </c>
    </row>
    <row r="329" spans="1:4" x14ac:dyDescent="0.25">
      <c r="A329" s="3" t="s">
        <v>25</v>
      </c>
      <c r="B329" s="3" t="s">
        <v>781</v>
      </c>
      <c r="C329" s="3" t="s">
        <v>259</v>
      </c>
      <c r="D329" s="3" t="s">
        <v>654</v>
      </c>
    </row>
    <row r="330" spans="1:4" x14ac:dyDescent="0.25">
      <c r="A330" s="3" t="s">
        <v>25</v>
      </c>
      <c r="B330" s="3" t="s">
        <v>781</v>
      </c>
      <c r="C330" s="3" t="s">
        <v>255</v>
      </c>
      <c r="D330" s="3" t="s">
        <v>706</v>
      </c>
    </row>
    <row r="331" spans="1:4" x14ac:dyDescent="0.25">
      <c r="A331" s="3" t="s">
        <v>25</v>
      </c>
      <c r="B331" s="3" t="s">
        <v>781</v>
      </c>
      <c r="C331" s="3" t="s">
        <v>255</v>
      </c>
      <c r="D331" s="3" t="s">
        <v>707</v>
      </c>
    </row>
    <row r="332" spans="1:4" x14ac:dyDescent="0.25">
      <c r="A332" s="3" t="s">
        <v>25</v>
      </c>
      <c r="B332" s="3" t="s">
        <v>781</v>
      </c>
      <c r="C332" s="3" t="s">
        <v>255</v>
      </c>
      <c r="D332" s="3" t="s">
        <v>708</v>
      </c>
    </row>
    <row r="333" spans="1:4" x14ac:dyDescent="0.25">
      <c r="A333" s="3" t="s">
        <v>25</v>
      </c>
      <c r="B333" s="3" t="s">
        <v>781</v>
      </c>
      <c r="C333" s="3" t="s">
        <v>255</v>
      </c>
      <c r="D333" s="3" t="s">
        <v>709</v>
      </c>
    </row>
    <row r="334" spans="1:4" x14ac:dyDescent="0.25">
      <c r="A334" s="3" t="s">
        <v>25</v>
      </c>
      <c r="B334" s="3" t="s">
        <v>781</v>
      </c>
      <c r="C334" s="3" t="s">
        <v>255</v>
      </c>
      <c r="D334" s="3" t="s">
        <v>712</v>
      </c>
    </row>
    <row r="335" spans="1:4" x14ac:dyDescent="0.25">
      <c r="A335" s="3" t="s">
        <v>25</v>
      </c>
      <c r="B335" s="3" t="s">
        <v>781</v>
      </c>
      <c r="C335" s="3" t="s">
        <v>310</v>
      </c>
      <c r="D335" s="3" t="s">
        <v>672</v>
      </c>
    </row>
    <row r="336" spans="1:4" x14ac:dyDescent="0.25">
      <c r="A336" s="3" t="s">
        <v>25</v>
      </c>
      <c r="B336" s="3" t="s">
        <v>781</v>
      </c>
      <c r="C336" s="3" t="s">
        <v>281</v>
      </c>
      <c r="D336" s="3" t="s">
        <v>713</v>
      </c>
    </row>
    <row r="337" spans="1:4" x14ac:dyDescent="0.25">
      <c r="A337" s="3" t="s">
        <v>25</v>
      </c>
      <c r="B337" s="3" t="s">
        <v>781</v>
      </c>
      <c r="C337" s="3" t="s">
        <v>714</v>
      </c>
      <c r="D337" s="3" t="s">
        <v>652</v>
      </c>
    </row>
    <row r="338" spans="1:4" x14ac:dyDescent="0.25">
      <c r="A338" s="3" t="s">
        <v>25</v>
      </c>
      <c r="B338" s="3" t="s">
        <v>781</v>
      </c>
      <c r="C338" s="3" t="s">
        <v>714</v>
      </c>
      <c r="D338" s="3" t="s">
        <v>654</v>
      </c>
    </row>
    <row r="339" spans="1:4" x14ac:dyDescent="0.25">
      <c r="A339" s="3" t="s">
        <v>52</v>
      </c>
      <c r="B339" s="3" t="s">
        <v>679</v>
      </c>
      <c r="C339" s="3" t="s">
        <v>336</v>
      </c>
      <c r="D339" s="3" t="s">
        <v>667</v>
      </c>
    </row>
    <row r="340" spans="1:4" x14ac:dyDescent="0.25">
      <c r="A340" s="3" t="s">
        <v>52</v>
      </c>
      <c r="B340" s="3" t="s">
        <v>679</v>
      </c>
      <c r="C340" s="3" t="s">
        <v>336</v>
      </c>
      <c r="D340" s="3" t="s">
        <v>668</v>
      </c>
    </row>
    <row r="341" spans="1:4" x14ac:dyDescent="0.25">
      <c r="A341" s="3" t="s">
        <v>52</v>
      </c>
      <c r="B341" s="3" t="s">
        <v>679</v>
      </c>
      <c r="C341" s="3" t="s">
        <v>263</v>
      </c>
      <c r="D341" s="3" t="s">
        <v>722</v>
      </c>
    </row>
    <row r="342" spans="1:4" x14ac:dyDescent="0.25">
      <c r="A342" s="3" t="s">
        <v>52</v>
      </c>
      <c r="B342" s="3" t="s">
        <v>679</v>
      </c>
      <c r="C342" s="3" t="s">
        <v>263</v>
      </c>
      <c r="D342" s="3" t="s">
        <v>723</v>
      </c>
    </row>
    <row r="343" spans="1:4" x14ac:dyDescent="0.25">
      <c r="A343" s="3" t="s">
        <v>52</v>
      </c>
      <c r="B343" s="3" t="s">
        <v>679</v>
      </c>
      <c r="C343" s="3" t="s">
        <v>689</v>
      </c>
      <c r="D343" s="3" t="s">
        <v>652</v>
      </c>
    </row>
    <row r="344" spans="1:4" x14ac:dyDescent="0.25">
      <c r="A344" s="3" t="s">
        <v>52</v>
      </c>
      <c r="B344" s="3" t="s">
        <v>679</v>
      </c>
      <c r="C344" s="3" t="s">
        <v>689</v>
      </c>
      <c r="D344" s="3" t="s">
        <v>654</v>
      </c>
    </row>
    <row r="345" spans="1:4" x14ac:dyDescent="0.25">
      <c r="A345" s="3" t="s">
        <v>37</v>
      </c>
      <c r="B345" s="3" t="s">
        <v>782</v>
      </c>
      <c r="C345" s="3" t="s">
        <v>336</v>
      </c>
      <c r="D345" s="3" t="s">
        <v>667</v>
      </c>
    </row>
    <row r="346" spans="1:4" x14ac:dyDescent="0.25">
      <c r="A346" s="3" t="s">
        <v>37</v>
      </c>
      <c r="B346" s="3" t="s">
        <v>782</v>
      </c>
      <c r="C346" s="3" t="s">
        <v>336</v>
      </c>
      <c r="D346" s="3" t="s">
        <v>668</v>
      </c>
    </row>
    <row r="347" spans="1:4" x14ac:dyDescent="0.25">
      <c r="A347" s="3" t="s">
        <v>783</v>
      </c>
      <c r="B347" s="3" t="s">
        <v>663</v>
      </c>
      <c r="C347" s="3" t="s">
        <v>310</v>
      </c>
      <c r="D347" s="3" t="s">
        <v>680</v>
      </c>
    </row>
    <row r="348" spans="1:4" x14ac:dyDescent="0.25">
      <c r="A348" s="3" t="s">
        <v>35</v>
      </c>
      <c r="B348" s="3" t="s">
        <v>784</v>
      </c>
      <c r="C348" s="3" t="s">
        <v>263</v>
      </c>
      <c r="D348" s="3" t="s">
        <v>722</v>
      </c>
    </row>
    <row r="349" spans="1:4" x14ac:dyDescent="0.25">
      <c r="A349" s="3" t="s">
        <v>35</v>
      </c>
      <c r="B349" s="3" t="s">
        <v>784</v>
      </c>
      <c r="C349" s="3" t="s">
        <v>699</v>
      </c>
      <c r="D349" s="3" t="s">
        <v>700</v>
      </c>
    </row>
    <row r="350" spans="1:4" x14ac:dyDescent="0.25">
      <c r="A350" s="3" t="s">
        <v>35</v>
      </c>
      <c r="B350" s="3" t="s">
        <v>784</v>
      </c>
      <c r="C350" s="3" t="s">
        <v>699</v>
      </c>
      <c r="D350" s="3" t="s">
        <v>703</v>
      </c>
    </row>
    <row r="351" spans="1:4" x14ac:dyDescent="0.25">
      <c r="A351" s="3" t="s">
        <v>35</v>
      </c>
      <c r="B351" s="3" t="s">
        <v>784</v>
      </c>
      <c r="C351" s="3" t="s">
        <v>689</v>
      </c>
      <c r="D351" s="3" t="s">
        <v>654</v>
      </c>
    </row>
    <row r="352" spans="1:4" x14ac:dyDescent="0.25">
      <c r="A352" s="3" t="s">
        <v>35</v>
      </c>
      <c r="B352" s="3" t="s">
        <v>784</v>
      </c>
      <c r="C352" s="3" t="s">
        <v>313</v>
      </c>
      <c r="D352" s="3" t="s">
        <v>652</v>
      </c>
    </row>
    <row r="353" spans="1:4" x14ac:dyDescent="0.25">
      <c r="A353" s="3" t="s">
        <v>35</v>
      </c>
      <c r="B353" s="3" t="s">
        <v>784</v>
      </c>
      <c r="C353" s="3" t="s">
        <v>255</v>
      </c>
      <c r="D353" s="3" t="s">
        <v>708</v>
      </c>
    </row>
    <row r="354" spans="1:4" x14ac:dyDescent="0.25">
      <c r="A354" s="3" t="s">
        <v>785</v>
      </c>
      <c r="B354" s="3" t="s">
        <v>657</v>
      </c>
      <c r="C354" s="3" t="s">
        <v>292</v>
      </c>
      <c r="D354" s="3" t="s">
        <v>654</v>
      </c>
    </row>
    <row r="355" spans="1:4" x14ac:dyDescent="0.25">
      <c r="A355" s="3" t="s">
        <v>84</v>
      </c>
      <c r="B355" s="3" t="s">
        <v>786</v>
      </c>
      <c r="C355" s="3" t="s">
        <v>688</v>
      </c>
      <c r="D355" s="3" t="s">
        <v>652</v>
      </c>
    </row>
    <row r="356" spans="1:4" x14ac:dyDescent="0.25">
      <c r="A356" s="3" t="s">
        <v>84</v>
      </c>
      <c r="B356" s="3" t="s">
        <v>786</v>
      </c>
      <c r="C356" s="3" t="s">
        <v>460</v>
      </c>
      <c r="D356" s="3" t="s">
        <v>754</v>
      </c>
    </row>
    <row r="357" spans="1:4" x14ac:dyDescent="0.25">
      <c r="A357" s="3" t="s">
        <v>84</v>
      </c>
      <c r="B357" s="3" t="s">
        <v>786</v>
      </c>
      <c r="C357" s="3" t="s">
        <v>298</v>
      </c>
      <c r="D357" s="3" t="s">
        <v>652</v>
      </c>
    </row>
    <row r="358" spans="1:4" x14ac:dyDescent="0.25">
      <c r="A358" s="3" t="s">
        <v>36</v>
      </c>
      <c r="B358" s="3" t="s">
        <v>787</v>
      </c>
      <c r="C358" s="3" t="s">
        <v>693</v>
      </c>
      <c r="D358" s="3" t="s">
        <v>694</v>
      </c>
    </row>
    <row r="359" spans="1:4" x14ac:dyDescent="0.25">
      <c r="A359" s="3" t="s">
        <v>36</v>
      </c>
      <c r="B359" s="3" t="s">
        <v>787</v>
      </c>
      <c r="C359" s="3" t="s">
        <v>697</v>
      </c>
      <c r="D359" s="3" t="s">
        <v>752</v>
      </c>
    </row>
    <row r="360" spans="1:4" x14ac:dyDescent="0.25">
      <c r="A360" s="3" t="s">
        <v>36</v>
      </c>
      <c r="B360" s="3" t="s">
        <v>787</v>
      </c>
      <c r="C360" s="3" t="s">
        <v>271</v>
      </c>
      <c r="D360" s="3" t="s">
        <v>705</v>
      </c>
    </row>
    <row r="361" spans="1:4" x14ac:dyDescent="0.25">
      <c r="A361" s="3" t="s">
        <v>36</v>
      </c>
      <c r="B361" s="3" t="s">
        <v>787</v>
      </c>
      <c r="C361" s="3" t="s">
        <v>255</v>
      </c>
      <c r="D361" s="3" t="s">
        <v>708</v>
      </c>
    </row>
    <row r="362" spans="1:4" x14ac:dyDescent="0.25">
      <c r="A362" s="3" t="s">
        <v>36</v>
      </c>
      <c r="B362" s="3" t="s">
        <v>787</v>
      </c>
      <c r="C362" s="3" t="s">
        <v>255</v>
      </c>
      <c r="D362" s="3" t="s">
        <v>709</v>
      </c>
    </row>
    <row r="363" spans="1:4" x14ac:dyDescent="0.25">
      <c r="A363" s="3" t="s">
        <v>15</v>
      </c>
      <c r="B363" s="3" t="s">
        <v>656</v>
      </c>
      <c r="C363" s="3" t="s">
        <v>651</v>
      </c>
      <c r="D363" s="3" t="s">
        <v>654</v>
      </c>
    </row>
    <row r="364" spans="1:4" x14ac:dyDescent="0.25">
      <c r="A364" s="3" t="s">
        <v>15</v>
      </c>
      <c r="B364" s="3" t="s">
        <v>656</v>
      </c>
      <c r="C364" s="3" t="s">
        <v>336</v>
      </c>
      <c r="D364" s="3" t="s">
        <v>668</v>
      </c>
    </row>
    <row r="365" spans="1:4" x14ac:dyDescent="0.25">
      <c r="A365" s="3" t="s">
        <v>15</v>
      </c>
      <c r="B365" s="3" t="s">
        <v>656</v>
      </c>
      <c r="C365" s="3" t="s">
        <v>336</v>
      </c>
      <c r="D365" s="3" t="s">
        <v>672</v>
      </c>
    </row>
    <row r="366" spans="1:4" x14ac:dyDescent="0.25">
      <c r="A366" s="3" t="s">
        <v>15</v>
      </c>
      <c r="B366" s="3" t="s">
        <v>656</v>
      </c>
      <c r="C366" s="3" t="s">
        <v>261</v>
      </c>
      <c r="D366" s="3" t="s">
        <v>672</v>
      </c>
    </row>
    <row r="367" spans="1:4" x14ac:dyDescent="0.25">
      <c r="A367" s="3" t="s">
        <v>15</v>
      </c>
      <c r="B367" s="3" t="s">
        <v>656</v>
      </c>
      <c r="C367" s="3" t="s">
        <v>693</v>
      </c>
      <c r="D367" s="3" t="s">
        <v>694</v>
      </c>
    </row>
    <row r="368" spans="1:4" x14ac:dyDescent="0.25">
      <c r="A368" s="3" t="s">
        <v>15</v>
      </c>
      <c r="B368" s="3" t="s">
        <v>656</v>
      </c>
      <c r="C368" s="3" t="s">
        <v>693</v>
      </c>
      <c r="D368" s="3" t="s">
        <v>695</v>
      </c>
    </row>
    <row r="369" spans="1:4" x14ac:dyDescent="0.25">
      <c r="A369" s="3" t="s">
        <v>15</v>
      </c>
      <c r="B369" s="3" t="s">
        <v>656</v>
      </c>
      <c r="C369" s="3" t="s">
        <v>263</v>
      </c>
      <c r="D369" s="3" t="s">
        <v>722</v>
      </c>
    </row>
    <row r="370" spans="1:4" x14ac:dyDescent="0.25">
      <c r="A370" s="3" t="s">
        <v>15</v>
      </c>
      <c r="B370" s="3" t="s">
        <v>656</v>
      </c>
      <c r="C370" s="3" t="s">
        <v>263</v>
      </c>
      <c r="D370" s="3" t="s">
        <v>725</v>
      </c>
    </row>
    <row r="371" spans="1:4" x14ac:dyDescent="0.25">
      <c r="A371" s="3" t="s">
        <v>15</v>
      </c>
      <c r="B371" s="3" t="s">
        <v>656</v>
      </c>
      <c r="C371" s="3" t="s">
        <v>263</v>
      </c>
      <c r="D371" s="3" t="s">
        <v>723</v>
      </c>
    </row>
    <row r="372" spans="1:4" x14ac:dyDescent="0.25">
      <c r="A372" s="3" t="s">
        <v>15</v>
      </c>
      <c r="B372" s="3" t="s">
        <v>656</v>
      </c>
      <c r="C372" s="3" t="s">
        <v>263</v>
      </c>
      <c r="D372" s="3" t="s">
        <v>726</v>
      </c>
    </row>
    <row r="373" spans="1:4" x14ac:dyDescent="0.25">
      <c r="A373" s="3" t="s">
        <v>15</v>
      </c>
      <c r="B373" s="3" t="s">
        <v>656</v>
      </c>
      <c r="C373" s="3" t="s">
        <v>263</v>
      </c>
      <c r="D373" s="3" t="s">
        <v>696</v>
      </c>
    </row>
    <row r="374" spans="1:4" x14ac:dyDescent="0.25">
      <c r="A374" s="3" t="s">
        <v>15</v>
      </c>
      <c r="B374" s="3" t="s">
        <v>656</v>
      </c>
      <c r="C374" s="3" t="s">
        <v>697</v>
      </c>
      <c r="D374" s="3" t="s">
        <v>698</v>
      </c>
    </row>
    <row r="375" spans="1:4" x14ac:dyDescent="0.25">
      <c r="A375" s="3" t="s">
        <v>15</v>
      </c>
      <c r="B375" s="3" t="s">
        <v>656</v>
      </c>
      <c r="C375" s="3" t="s">
        <v>688</v>
      </c>
      <c r="D375" s="3" t="s">
        <v>652</v>
      </c>
    </row>
    <row r="376" spans="1:4" x14ac:dyDescent="0.25">
      <c r="A376" s="3" t="s">
        <v>15</v>
      </c>
      <c r="B376" s="3" t="s">
        <v>656</v>
      </c>
      <c r="C376" s="3" t="s">
        <v>699</v>
      </c>
      <c r="D376" s="3" t="s">
        <v>700</v>
      </c>
    </row>
    <row r="377" spans="1:4" x14ac:dyDescent="0.25">
      <c r="A377" s="3" t="s">
        <v>15</v>
      </c>
      <c r="B377" s="3" t="s">
        <v>656</v>
      </c>
      <c r="C377" s="3" t="s">
        <v>699</v>
      </c>
      <c r="D377" s="3" t="s">
        <v>701</v>
      </c>
    </row>
    <row r="378" spans="1:4" x14ac:dyDescent="0.25">
      <c r="A378" s="3" t="s">
        <v>15</v>
      </c>
      <c r="B378" s="3" t="s">
        <v>656</v>
      </c>
      <c r="C378" s="3" t="s">
        <v>699</v>
      </c>
      <c r="D378" s="3" t="s">
        <v>703</v>
      </c>
    </row>
    <row r="379" spans="1:4" x14ac:dyDescent="0.25">
      <c r="A379" s="3" t="s">
        <v>15</v>
      </c>
      <c r="B379" s="3" t="s">
        <v>656</v>
      </c>
      <c r="C379" s="3" t="s">
        <v>699</v>
      </c>
      <c r="D379" s="3" t="s">
        <v>704</v>
      </c>
    </row>
    <row r="380" spans="1:4" x14ac:dyDescent="0.25">
      <c r="A380" s="3" t="s">
        <v>15</v>
      </c>
      <c r="B380" s="3" t="s">
        <v>656</v>
      </c>
      <c r="C380" s="3" t="s">
        <v>460</v>
      </c>
      <c r="D380" s="3" t="s">
        <v>742</v>
      </c>
    </row>
    <row r="381" spans="1:4" x14ac:dyDescent="0.25">
      <c r="A381" s="3" t="s">
        <v>15</v>
      </c>
      <c r="B381" s="3" t="s">
        <v>656</v>
      </c>
      <c r="C381" s="3" t="s">
        <v>460</v>
      </c>
      <c r="D381" s="3" t="s">
        <v>734</v>
      </c>
    </row>
    <row r="382" spans="1:4" x14ac:dyDescent="0.25">
      <c r="A382" s="3" t="s">
        <v>15</v>
      </c>
      <c r="B382" s="3" t="s">
        <v>656</v>
      </c>
      <c r="C382" s="3" t="s">
        <v>460</v>
      </c>
      <c r="D382" s="3" t="s">
        <v>754</v>
      </c>
    </row>
    <row r="383" spans="1:4" x14ac:dyDescent="0.25">
      <c r="A383" s="3" t="s">
        <v>15</v>
      </c>
      <c r="B383" s="3" t="s">
        <v>656</v>
      </c>
      <c r="C383" s="3" t="s">
        <v>460</v>
      </c>
      <c r="D383" s="3" t="s">
        <v>743</v>
      </c>
    </row>
    <row r="384" spans="1:4" x14ac:dyDescent="0.25">
      <c r="A384" s="3" t="s">
        <v>15</v>
      </c>
      <c r="B384" s="3" t="s">
        <v>656</v>
      </c>
      <c r="C384" s="3" t="s">
        <v>460</v>
      </c>
      <c r="D384" s="3" t="s">
        <v>735</v>
      </c>
    </row>
    <row r="385" spans="1:4" x14ac:dyDescent="0.25">
      <c r="A385" s="3" t="s">
        <v>15</v>
      </c>
      <c r="B385" s="3" t="s">
        <v>656</v>
      </c>
      <c r="C385" s="3" t="s">
        <v>460</v>
      </c>
      <c r="D385" s="3" t="s">
        <v>744</v>
      </c>
    </row>
    <row r="386" spans="1:4" x14ac:dyDescent="0.25">
      <c r="A386" s="3" t="s">
        <v>15</v>
      </c>
      <c r="B386" s="3" t="s">
        <v>656</v>
      </c>
      <c r="C386" s="3" t="s">
        <v>271</v>
      </c>
      <c r="D386" s="3" t="s">
        <v>705</v>
      </c>
    </row>
    <row r="387" spans="1:4" x14ac:dyDescent="0.25">
      <c r="A387" s="3" t="s">
        <v>15</v>
      </c>
      <c r="B387" s="3" t="s">
        <v>656</v>
      </c>
      <c r="C387" s="3" t="s">
        <v>255</v>
      </c>
      <c r="D387" s="3" t="s">
        <v>706</v>
      </c>
    </row>
    <row r="388" spans="1:4" x14ac:dyDescent="0.25">
      <c r="A388" s="3" t="s">
        <v>15</v>
      </c>
      <c r="B388" s="3" t="s">
        <v>656</v>
      </c>
      <c r="C388" s="3" t="s">
        <v>255</v>
      </c>
      <c r="D388" s="3" t="s">
        <v>707</v>
      </c>
    </row>
    <row r="389" spans="1:4" x14ac:dyDescent="0.25">
      <c r="A389" s="3" t="s">
        <v>15</v>
      </c>
      <c r="B389" s="3" t="s">
        <v>656</v>
      </c>
      <c r="C389" s="3" t="s">
        <v>255</v>
      </c>
      <c r="D389" s="3" t="s">
        <v>708</v>
      </c>
    </row>
    <row r="390" spans="1:4" x14ac:dyDescent="0.25">
      <c r="A390" s="3" t="s">
        <v>15</v>
      </c>
      <c r="B390" s="3" t="s">
        <v>656</v>
      </c>
      <c r="C390" s="3" t="s">
        <v>255</v>
      </c>
      <c r="D390" s="3" t="s">
        <v>709</v>
      </c>
    </row>
    <row r="391" spans="1:4" x14ac:dyDescent="0.25">
      <c r="A391" s="3" t="s">
        <v>15</v>
      </c>
      <c r="B391" s="3" t="s">
        <v>656</v>
      </c>
      <c r="C391" s="3" t="s">
        <v>255</v>
      </c>
      <c r="D391" s="3" t="s">
        <v>711</v>
      </c>
    </row>
    <row r="392" spans="1:4" x14ac:dyDescent="0.25">
      <c r="A392" s="3" t="s">
        <v>15</v>
      </c>
      <c r="B392" s="3" t="s">
        <v>656</v>
      </c>
      <c r="C392" s="3" t="s">
        <v>255</v>
      </c>
      <c r="D392" s="3" t="s">
        <v>712</v>
      </c>
    </row>
    <row r="393" spans="1:4" x14ac:dyDescent="0.25">
      <c r="A393" s="3" t="s">
        <v>15</v>
      </c>
      <c r="B393" s="3" t="s">
        <v>656</v>
      </c>
      <c r="C393" s="3" t="s">
        <v>281</v>
      </c>
      <c r="D393" s="3" t="s">
        <v>713</v>
      </c>
    </row>
    <row r="394" spans="1:4" x14ac:dyDescent="0.25">
      <c r="A394" s="3" t="s">
        <v>15</v>
      </c>
      <c r="B394" s="3" t="s">
        <v>656</v>
      </c>
      <c r="C394" s="3" t="s">
        <v>298</v>
      </c>
      <c r="D394" s="3" t="s">
        <v>652</v>
      </c>
    </row>
    <row r="395" spans="1:4" x14ac:dyDescent="0.25">
      <c r="A395" s="3" t="s">
        <v>15</v>
      </c>
      <c r="B395" s="3" t="s">
        <v>656</v>
      </c>
      <c r="C395" s="3" t="s">
        <v>298</v>
      </c>
      <c r="D395" s="3" t="s">
        <v>654</v>
      </c>
    </row>
    <row r="396" spans="1:4" x14ac:dyDescent="0.25">
      <c r="A396" s="3" t="s">
        <v>15</v>
      </c>
      <c r="B396" s="3" t="s">
        <v>656</v>
      </c>
      <c r="C396" s="3" t="s">
        <v>714</v>
      </c>
      <c r="D396" s="3" t="s">
        <v>652</v>
      </c>
    </row>
    <row r="397" spans="1:4" x14ac:dyDescent="0.25">
      <c r="A397" s="3" t="s">
        <v>12</v>
      </c>
      <c r="B397" s="3" t="s">
        <v>788</v>
      </c>
      <c r="C397" s="3" t="s">
        <v>263</v>
      </c>
      <c r="D397" s="3" t="s">
        <v>722</v>
      </c>
    </row>
    <row r="398" spans="1:4" x14ac:dyDescent="0.25">
      <c r="A398" s="3" t="s">
        <v>12</v>
      </c>
      <c r="B398" s="3" t="s">
        <v>788</v>
      </c>
      <c r="C398" s="3" t="s">
        <v>263</v>
      </c>
      <c r="D398" s="3" t="s">
        <v>725</v>
      </c>
    </row>
    <row r="399" spans="1:4" x14ac:dyDescent="0.25">
      <c r="A399" s="3" t="s">
        <v>12</v>
      </c>
      <c r="B399" s="3" t="s">
        <v>788</v>
      </c>
      <c r="C399" s="3" t="s">
        <v>263</v>
      </c>
      <c r="D399" s="3" t="s">
        <v>723</v>
      </c>
    </row>
    <row r="400" spans="1:4" x14ac:dyDescent="0.25">
      <c r="A400" s="3" t="s">
        <v>12</v>
      </c>
      <c r="B400" s="3" t="s">
        <v>788</v>
      </c>
      <c r="C400" s="3" t="s">
        <v>263</v>
      </c>
      <c r="D400" s="3" t="s">
        <v>726</v>
      </c>
    </row>
    <row r="401" spans="1:4" x14ac:dyDescent="0.25">
      <c r="A401" s="3" t="s">
        <v>12</v>
      </c>
      <c r="B401" s="3" t="s">
        <v>788</v>
      </c>
      <c r="C401" s="3" t="s">
        <v>263</v>
      </c>
      <c r="D401" s="3" t="s">
        <v>696</v>
      </c>
    </row>
    <row r="402" spans="1:4" x14ac:dyDescent="0.25">
      <c r="A402" s="3" t="s">
        <v>2</v>
      </c>
      <c r="B402" s="3" t="s">
        <v>657</v>
      </c>
      <c r="C402" s="3" t="s">
        <v>651</v>
      </c>
      <c r="D402" s="3" t="s">
        <v>652</v>
      </c>
    </row>
    <row r="403" spans="1:4" x14ac:dyDescent="0.25">
      <c r="A403" s="3" t="s">
        <v>2</v>
      </c>
      <c r="B403" s="3" t="s">
        <v>657</v>
      </c>
      <c r="C403" s="3" t="s">
        <v>651</v>
      </c>
      <c r="D403" s="3" t="s">
        <v>654</v>
      </c>
    </row>
    <row r="404" spans="1:4" x14ac:dyDescent="0.25">
      <c r="A404" s="3" t="s">
        <v>2</v>
      </c>
      <c r="B404" s="3" t="s">
        <v>657</v>
      </c>
      <c r="C404" s="3" t="s">
        <v>336</v>
      </c>
      <c r="D404" s="3" t="s">
        <v>667</v>
      </c>
    </row>
    <row r="405" spans="1:4" x14ac:dyDescent="0.25">
      <c r="A405" s="3" t="s">
        <v>2</v>
      </c>
      <c r="B405" s="3" t="s">
        <v>657</v>
      </c>
      <c r="C405" s="3" t="s">
        <v>336</v>
      </c>
      <c r="D405" s="3" t="s">
        <v>668</v>
      </c>
    </row>
    <row r="406" spans="1:4" x14ac:dyDescent="0.25">
      <c r="A406" s="3" t="s">
        <v>2</v>
      </c>
      <c r="B406" s="3" t="s">
        <v>657</v>
      </c>
      <c r="C406" s="3" t="s">
        <v>336</v>
      </c>
      <c r="D406" s="3" t="s">
        <v>672</v>
      </c>
    </row>
    <row r="407" spans="1:4" x14ac:dyDescent="0.25">
      <c r="A407" s="3" t="s">
        <v>2</v>
      </c>
      <c r="B407" s="3" t="s">
        <v>657</v>
      </c>
      <c r="C407" s="3" t="s">
        <v>261</v>
      </c>
      <c r="D407" s="3" t="s">
        <v>667</v>
      </c>
    </row>
    <row r="408" spans="1:4" x14ac:dyDescent="0.25">
      <c r="A408" s="3" t="s">
        <v>2</v>
      </c>
      <c r="B408" s="3" t="s">
        <v>657</v>
      </c>
      <c r="C408" s="3" t="s">
        <v>261</v>
      </c>
      <c r="D408" s="3" t="s">
        <v>672</v>
      </c>
    </row>
    <row r="409" spans="1:4" x14ac:dyDescent="0.25">
      <c r="A409" s="3" t="s">
        <v>2</v>
      </c>
      <c r="B409" s="3" t="s">
        <v>657</v>
      </c>
      <c r="C409" s="3" t="s">
        <v>693</v>
      </c>
      <c r="D409" s="3" t="s">
        <v>694</v>
      </c>
    </row>
    <row r="410" spans="1:4" x14ac:dyDescent="0.25">
      <c r="A410" s="3" t="s">
        <v>2</v>
      </c>
      <c r="B410" s="3" t="s">
        <v>657</v>
      </c>
      <c r="C410" s="3" t="s">
        <v>693</v>
      </c>
      <c r="D410" s="3" t="s">
        <v>695</v>
      </c>
    </row>
    <row r="411" spans="1:4" x14ac:dyDescent="0.25">
      <c r="A411" s="3" t="s">
        <v>2</v>
      </c>
      <c r="B411" s="3" t="s">
        <v>657</v>
      </c>
      <c r="C411" s="3" t="s">
        <v>263</v>
      </c>
      <c r="D411" s="3" t="s">
        <v>725</v>
      </c>
    </row>
    <row r="412" spans="1:4" x14ac:dyDescent="0.25">
      <c r="A412" s="3" t="s">
        <v>2</v>
      </c>
      <c r="B412" s="3" t="s">
        <v>657</v>
      </c>
      <c r="C412" s="3" t="s">
        <v>263</v>
      </c>
      <c r="D412" s="3" t="s">
        <v>723</v>
      </c>
    </row>
    <row r="413" spans="1:4" x14ac:dyDescent="0.25">
      <c r="A413" s="3" t="s">
        <v>2</v>
      </c>
      <c r="B413" s="3" t="s">
        <v>657</v>
      </c>
      <c r="C413" s="3" t="s">
        <v>263</v>
      </c>
      <c r="D413" s="3" t="s">
        <v>726</v>
      </c>
    </row>
    <row r="414" spans="1:4" x14ac:dyDescent="0.25">
      <c r="A414" s="3" t="s">
        <v>2</v>
      </c>
      <c r="B414" s="3" t="s">
        <v>657</v>
      </c>
      <c r="C414" s="3" t="s">
        <v>697</v>
      </c>
      <c r="D414" s="3" t="s">
        <v>752</v>
      </c>
    </row>
    <row r="415" spans="1:4" x14ac:dyDescent="0.25">
      <c r="A415" s="3" t="s">
        <v>2</v>
      </c>
      <c r="B415" s="3" t="s">
        <v>657</v>
      </c>
      <c r="C415" s="3" t="s">
        <v>697</v>
      </c>
      <c r="D415" s="3" t="s">
        <v>698</v>
      </c>
    </row>
    <row r="416" spans="1:4" x14ac:dyDescent="0.25">
      <c r="A416" s="3" t="s">
        <v>2</v>
      </c>
      <c r="B416" s="3" t="s">
        <v>657</v>
      </c>
      <c r="C416" s="3" t="s">
        <v>688</v>
      </c>
      <c r="D416" s="3" t="s">
        <v>652</v>
      </c>
    </row>
    <row r="417" spans="1:4" x14ac:dyDescent="0.25">
      <c r="A417" s="3" t="s">
        <v>2</v>
      </c>
      <c r="B417" s="3" t="s">
        <v>657</v>
      </c>
      <c r="C417" s="3" t="s">
        <v>688</v>
      </c>
      <c r="D417" s="3" t="s">
        <v>654</v>
      </c>
    </row>
    <row r="418" spans="1:4" x14ac:dyDescent="0.25">
      <c r="A418" s="3" t="s">
        <v>2</v>
      </c>
      <c r="B418" s="3" t="s">
        <v>657</v>
      </c>
      <c r="C418" s="3" t="s">
        <v>699</v>
      </c>
      <c r="D418" s="3" t="s">
        <v>703</v>
      </c>
    </row>
    <row r="419" spans="1:4" x14ac:dyDescent="0.25">
      <c r="A419" s="3" t="s">
        <v>2</v>
      </c>
      <c r="B419" s="3" t="s">
        <v>657</v>
      </c>
      <c r="C419" s="3" t="s">
        <v>460</v>
      </c>
      <c r="D419" s="3" t="s">
        <v>742</v>
      </c>
    </row>
    <row r="420" spans="1:4" x14ac:dyDescent="0.25">
      <c r="A420" s="3" t="s">
        <v>2</v>
      </c>
      <c r="B420" s="3" t="s">
        <v>657</v>
      </c>
      <c r="C420" s="3" t="s">
        <v>460</v>
      </c>
      <c r="D420" s="3" t="s">
        <v>734</v>
      </c>
    </row>
    <row r="421" spans="1:4" x14ac:dyDescent="0.25">
      <c r="A421" s="3" t="s">
        <v>2</v>
      </c>
      <c r="B421" s="3" t="s">
        <v>657</v>
      </c>
      <c r="C421" s="3" t="s">
        <v>460</v>
      </c>
      <c r="D421" s="3" t="s">
        <v>754</v>
      </c>
    </row>
    <row r="422" spans="1:4" x14ac:dyDescent="0.25">
      <c r="A422" s="3" t="s">
        <v>2</v>
      </c>
      <c r="B422" s="3" t="s">
        <v>657</v>
      </c>
      <c r="C422" s="3" t="s">
        <v>460</v>
      </c>
      <c r="D422" s="3" t="s">
        <v>735</v>
      </c>
    </row>
    <row r="423" spans="1:4" x14ac:dyDescent="0.25">
      <c r="A423" s="3" t="s">
        <v>2</v>
      </c>
      <c r="B423" s="3" t="s">
        <v>657</v>
      </c>
      <c r="C423" s="3" t="s">
        <v>460</v>
      </c>
      <c r="D423" s="3" t="s">
        <v>744</v>
      </c>
    </row>
    <row r="424" spans="1:4" x14ac:dyDescent="0.25">
      <c r="A424" s="3" t="s">
        <v>2</v>
      </c>
      <c r="B424" s="3" t="s">
        <v>657</v>
      </c>
      <c r="C424" s="3" t="s">
        <v>250</v>
      </c>
      <c r="D424" s="3" t="s">
        <v>652</v>
      </c>
    </row>
    <row r="425" spans="1:4" x14ac:dyDescent="0.25">
      <c r="A425" s="3" t="s">
        <v>2</v>
      </c>
      <c r="B425" s="3" t="s">
        <v>657</v>
      </c>
      <c r="C425" s="3" t="s">
        <v>250</v>
      </c>
      <c r="D425" s="3" t="s">
        <v>654</v>
      </c>
    </row>
    <row r="426" spans="1:4" x14ac:dyDescent="0.25">
      <c r="A426" s="3" t="s">
        <v>2</v>
      </c>
      <c r="B426" s="3" t="s">
        <v>657</v>
      </c>
      <c r="C426" s="3" t="s">
        <v>259</v>
      </c>
      <c r="D426" s="3" t="s">
        <v>652</v>
      </c>
    </row>
    <row r="427" spans="1:4" x14ac:dyDescent="0.25">
      <c r="A427" s="3" t="s">
        <v>2</v>
      </c>
      <c r="B427" s="3" t="s">
        <v>657</v>
      </c>
      <c r="C427" s="3" t="s">
        <v>259</v>
      </c>
      <c r="D427" s="3" t="s">
        <v>654</v>
      </c>
    </row>
    <row r="428" spans="1:4" x14ac:dyDescent="0.25">
      <c r="A428" s="3" t="s">
        <v>2</v>
      </c>
      <c r="B428" s="3" t="s">
        <v>657</v>
      </c>
      <c r="C428" s="3" t="s">
        <v>689</v>
      </c>
      <c r="D428" s="3" t="s">
        <v>652</v>
      </c>
    </row>
    <row r="429" spans="1:4" x14ac:dyDescent="0.25">
      <c r="A429" s="3" t="s">
        <v>2</v>
      </c>
      <c r="B429" s="3" t="s">
        <v>657</v>
      </c>
      <c r="C429" s="3" t="s">
        <v>689</v>
      </c>
      <c r="D429" s="3" t="s">
        <v>654</v>
      </c>
    </row>
    <row r="430" spans="1:4" x14ac:dyDescent="0.25">
      <c r="A430" s="3" t="s">
        <v>2</v>
      </c>
      <c r="B430" s="3" t="s">
        <v>657</v>
      </c>
      <c r="C430" s="3" t="s">
        <v>271</v>
      </c>
      <c r="D430" s="3" t="s">
        <v>705</v>
      </c>
    </row>
    <row r="431" spans="1:4" x14ac:dyDescent="0.25">
      <c r="A431" s="3" t="s">
        <v>2</v>
      </c>
      <c r="B431" s="3" t="s">
        <v>657</v>
      </c>
      <c r="C431" s="3" t="s">
        <v>313</v>
      </c>
      <c r="D431" s="3" t="s">
        <v>652</v>
      </c>
    </row>
    <row r="432" spans="1:4" x14ac:dyDescent="0.25">
      <c r="A432" s="3" t="s">
        <v>2</v>
      </c>
      <c r="B432" s="3" t="s">
        <v>657</v>
      </c>
      <c r="C432" s="3" t="s">
        <v>313</v>
      </c>
      <c r="D432" s="3" t="s">
        <v>654</v>
      </c>
    </row>
    <row r="433" spans="1:4" x14ac:dyDescent="0.25">
      <c r="A433" s="3" t="s">
        <v>2</v>
      </c>
      <c r="B433" s="3" t="s">
        <v>657</v>
      </c>
      <c r="C433" s="3" t="s">
        <v>255</v>
      </c>
      <c r="D433" s="3" t="s">
        <v>706</v>
      </c>
    </row>
    <row r="434" spans="1:4" x14ac:dyDescent="0.25">
      <c r="A434" s="3" t="s">
        <v>2</v>
      </c>
      <c r="B434" s="3" t="s">
        <v>657</v>
      </c>
      <c r="C434" s="3" t="s">
        <v>255</v>
      </c>
      <c r="D434" s="3" t="s">
        <v>707</v>
      </c>
    </row>
    <row r="435" spans="1:4" x14ac:dyDescent="0.25">
      <c r="A435" s="3" t="s">
        <v>2</v>
      </c>
      <c r="B435" s="3" t="s">
        <v>657</v>
      </c>
      <c r="C435" s="3" t="s">
        <v>255</v>
      </c>
      <c r="D435" s="3" t="s">
        <v>708</v>
      </c>
    </row>
    <row r="436" spans="1:4" x14ac:dyDescent="0.25">
      <c r="A436" s="3" t="s">
        <v>2</v>
      </c>
      <c r="B436" s="3" t="s">
        <v>657</v>
      </c>
      <c r="C436" s="3" t="s">
        <v>255</v>
      </c>
      <c r="D436" s="3" t="s">
        <v>709</v>
      </c>
    </row>
    <row r="437" spans="1:4" x14ac:dyDescent="0.25">
      <c r="A437" s="3" t="s">
        <v>2</v>
      </c>
      <c r="B437" s="3" t="s">
        <v>657</v>
      </c>
      <c r="C437" s="3" t="s">
        <v>255</v>
      </c>
      <c r="D437" s="3" t="s">
        <v>710</v>
      </c>
    </row>
    <row r="438" spans="1:4" x14ac:dyDescent="0.25">
      <c r="A438" s="3" t="s">
        <v>2</v>
      </c>
      <c r="B438" s="3" t="s">
        <v>657</v>
      </c>
      <c r="C438" s="3" t="s">
        <v>255</v>
      </c>
      <c r="D438" s="3" t="s">
        <v>711</v>
      </c>
    </row>
    <row r="439" spans="1:4" x14ac:dyDescent="0.25">
      <c r="A439" s="3" t="s">
        <v>2</v>
      </c>
      <c r="B439" s="3" t="s">
        <v>657</v>
      </c>
      <c r="C439" s="3" t="s">
        <v>255</v>
      </c>
      <c r="D439" s="3" t="s">
        <v>712</v>
      </c>
    </row>
    <row r="440" spans="1:4" x14ac:dyDescent="0.25">
      <c r="A440" s="3" t="s">
        <v>2</v>
      </c>
      <c r="B440" s="3" t="s">
        <v>657</v>
      </c>
      <c r="C440" s="3" t="s">
        <v>310</v>
      </c>
      <c r="D440" s="3" t="s">
        <v>667</v>
      </c>
    </row>
    <row r="441" spans="1:4" x14ac:dyDescent="0.25">
      <c r="A441" s="3" t="s">
        <v>2</v>
      </c>
      <c r="B441" s="3" t="s">
        <v>657</v>
      </c>
      <c r="C441" s="3" t="s">
        <v>310</v>
      </c>
      <c r="D441" s="3" t="s">
        <v>672</v>
      </c>
    </row>
    <row r="442" spans="1:4" x14ac:dyDescent="0.25">
      <c r="A442" s="3" t="s">
        <v>2</v>
      </c>
      <c r="B442" s="3" t="s">
        <v>657</v>
      </c>
      <c r="C442" s="3" t="s">
        <v>281</v>
      </c>
      <c r="D442" s="3" t="s">
        <v>713</v>
      </c>
    </row>
    <row r="443" spans="1:4" x14ac:dyDescent="0.25">
      <c r="A443" s="3" t="s">
        <v>2</v>
      </c>
      <c r="B443" s="3" t="s">
        <v>657</v>
      </c>
      <c r="C443" s="3" t="s">
        <v>298</v>
      </c>
      <c r="D443" s="3" t="s">
        <v>652</v>
      </c>
    </row>
    <row r="444" spans="1:4" x14ac:dyDescent="0.25">
      <c r="A444" s="3" t="s">
        <v>2</v>
      </c>
      <c r="B444" s="3" t="s">
        <v>657</v>
      </c>
      <c r="C444" s="3" t="s">
        <v>298</v>
      </c>
      <c r="D444" s="3" t="s">
        <v>654</v>
      </c>
    </row>
    <row r="445" spans="1:4" x14ac:dyDescent="0.25">
      <c r="A445" s="3" t="s">
        <v>2</v>
      </c>
      <c r="B445" s="3" t="s">
        <v>657</v>
      </c>
      <c r="C445" s="3" t="s">
        <v>714</v>
      </c>
      <c r="D445" s="3" t="s">
        <v>652</v>
      </c>
    </row>
    <row r="446" spans="1:4" x14ac:dyDescent="0.25">
      <c r="A446" s="3" t="s">
        <v>2</v>
      </c>
      <c r="B446" s="3" t="s">
        <v>657</v>
      </c>
      <c r="C446" s="3" t="s">
        <v>714</v>
      </c>
      <c r="D446" s="3" t="s">
        <v>654</v>
      </c>
    </row>
    <row r="447" spans="1:4" x14ac:dyDescent="0.25">
      <c r="A447" s="3" t="s">
        <v>789</v>
      </c>
      <c r="B447" s="3" t="s">
        <v>661</v>
      </c>
      <c r="C447" s="3" t="s">
        <v>292</v>
      </c>
      <c r="D447" s="3" t="s">
        <v>652</v>
      </c>
    </row>
    <row r="448" spans="1:4" x14ac:dyDescent="0.25">
      <c r="A448" s="3" t="s">
        <v>66</v>
      </c>
      <c r="B448" s="3" t="s">
        <v>790</v>
      </c>
      <c r="C448" s="3" t="s">
        <v>336</v>
      </c>
      <c r="D448" s="3" t="s">
        <v>667</v>
      </c>
    </row>
    <row r="449" spans="1:4" x14ac:dyDescent="0.25">
      <c r="A449" s="3" t="s">
        <v>66</v>
      </c>
      <c r="B449" s="3" t="s">
        <v>790</v>
      </c>
      <c r="C449" s="3" t="s">
        <v>693</v>
      </c>
      <c r="D449" s="3" t="s">
        <v>694</v>
      </c>
    </row>
    <row r="450" spans="1:4" x14ac:dyDescent="0.25">
      <c r="A450" s="3" t="s">
        <v>66</v>
      </c>
      <c r="B450" s="3" t="s">
        <v>790</v>
      </c>
      <c r="C450" s="3" t="s">
        <v>714</v>
      </c>
      <c r="D450" s="3" t="s">
        <v>652</v>
      </c>
    </row>
    <row r="451" spans="1:4" x14ac:dyDescent="0.25">
      <c r="A451" s="3" t="s">
        <v>791</v>
      </c>
      <c r="B451" s="3" t="s">
        <v>660</v>
      </c>
      <c r="C451" s="3" t="s">
        <v>292</v>
      </c>
      <c r="D451" s="3" t="s">
        <v>654</v>
      </c>
    </row>
    <row r="452" spans="1:4" x14ac:dyDescent="0.25">
      <c r="A452" s="3" t="s">
        <v>17</v>
      </c>
      <c r="B452" s="3" t="s">
        <v>792</v>
      </c>
      <c r="C452" s="3" t="s">
        <v>313</v>
      </c>
      <c r="D452" s="3" t="s">
        <v>652</v>
      </c>
    </row>
    <row r="453" spans="1:4" x14ac:dyDescent="0.25">
      <c r="A453" s="3" t="s">
        <v>17</v>
      </c>
      <c r="B453" s="3" t="s">
        <v>792</v>
      </c>
      <c r="C453" s="3" t="s">
        <v>313</v>
      </c>
      <c r="D453" s="3" t="s">
        <v>654</v>
      </c>
    </row>
    <row r="454" spans="1:4" x14ac:dyDescent="0.25">
      <c r="A454" s="3" t="s">
        <v>17</v>
      </c>
      <c r="B454" s="3" t="s">
        <v>792</v>
      </c>
      <c r="C454" s="3" t="s">
        <v>298</v>
      </c>
      <c r="D454" s="3" t="s">
        <v>654</v>
      </c>
    </row>
    <row r="455" spans="1:4" x14ac:dyDescent="0.25">
      <c r="A455" s="3" t="s">
        <v>793</v>
      </c>
      <c r="B455" s="3" t="s">
        <v>794</v>
      </c>
      <c r="C455" s="3" t="s">
        <v>261</v>
      </c>
      <c r="D455" s="3" t="s">
        <v>667</v>
      </c>
    </row>
    <row r="456" spans="1:4" x14ac:dyDescent="0.25">
      <c r="A456" s="3" t="s">
        <v>795</v>
      </c>
      <c r="B456" s="3" t="s">
        <v>662</v>
      </c>
      <c r="C456" s="3" t="s">
        <v>292</v>
      </c>
      <c r="D456" s="3" t="s">
        <v>652</v>
      </c>
    </row>
    <row r="457" spans="1:4" x14ac:dyDescent="0.25">
      <c r="A457" s="3" t="s">
        <v>90</v>
      </c>
      <c r="B457" s="3" t="s">
        <v>658</v>
      </c>
      <c r="C457" s="3" t="s">
        <v>651</v>
      </c>
      <c r="D457" s="3" t="s">
        <v>652</v>
      </c>
    </row>
    <row r="458" spans="1:4" x14ac:dyDescent="0.25">
      <c r="A458" s="3" t="s">
        <v>796</v>
      </c>
      <c r="B458" s="3" t="s">
        <v>655</v>
      </c>
      <c r="C458" s="3" t="s">
        <v>310</v>
      </c>
      <c r="D458" s="3" t="s">
        <v>680</v>
      </c>
    </row>
    <row r="459" spans="1:4" x14ac:dyDescent="0.25">
      <c r="A459" s="3" t="s">
        <v>797</v>
      </c>
      <c r="B459" s="3" t="s">
        <v>794</v>
      </c>
      <c r="C459" s="3" t="s">
        <v>310</v>
      </c>
      <c r="D459" s="3" t="s">
        <v>680</v>
      </c>
    </row>
    <row r="460" spans="1:4" x14ac:dyDescent="0.25">
      <c r="A460" s="3" t="s">
        <v>798</v>
      </c>
      <c r="B460" s="3" t="s">
        <v>662</v>
      </c>
      <c r="C460" s="3" t="s">
        <v>292</v>
      </c>
      <c r="D460" s="3" t="s">
        <v>652</v>
      </c>
    </row>
    <row r="461" spans="1:4" x14ac:dyDescent="0.25">
      <c r="A461" s="3" t="s">
        <v>799</v>
      </c>
      <c r="B461" s="3" t="s">
        <v>733</v>
      </c>
      <c r="C461" s="3" t="s">
        <v>292</v>
      </c>
      <c r="D461" s="3" t="s">
        <v>654</v>
      </c>
    </row>
    <row r="462" spans="1:4" x14ac:dyDescent="0.25">
      <c r="A462" s="3" t="s">
        <v>800</v>
      </c>
      <c r="B462" s="3" t="s">
        <v>801</v>
      </c>
      <c r="C462" s="3" t="s">
        <v>693</v>
      </c>
      <c r="D462" s="3" t="s">
        <v>694</v>
      </c>
    </row>
    <row r="463" spans="1:4" x14ac:dyDescent="0.25">
      <c r="A463" s="3" t="s">
        <v>802</v>
      </c>
      <c r="B463" s="3" t="s">
        <v>775</v>
      </c>
      <c r="C463" s="3" t="s">
        <v>292</v>
      </c>
      <c r="D463" s="3" t="s">
        <v>654</v>
      </c>
    </row>
    <row r="464" spans="1:4" x14ac:dyDescent="0.25">
      <c r="A464" s="3" t="s">
        <v>803</v>
      </c>
      <c r="B464" s="3" t="s">
        <v>745</v>
      </c>
      <c r="C464" s="3" t="s">
        <v>310</v>
      </c>
      <c r="D464" s="3" t="s">
        <v>680</v>
      </c>
    </row>
    <row r="465" spans="1:4" x14ac:dyDescent="0.25">
      <c r="A465" s="3" t="s">
        <v>61</v>
      </c>
      <c r="B465" s="3" t="s">
        <v>804</v>
      </c>
      <c r="C465" s="3" t="s">
        <v>699</v>
      </c>
      <c r="D465" s="3" t="s">
        <v>741</v>
      </c>
    </row>
    <row r="466" spans="1:4" x14ac:dyDescent="0.25">
      <c r="A466" s="3" t="s">
        <v>61</v>
      </c>
      <c r="B466" s="3" t="s">
        <v>804</v>
      </c>
      <c r="C466" s="3" t="s">
        <v>255</v>
      </c>
      <c r="D466" s="3" t="s">
        <v>707</v>
      </c>
    </row>
    <row r="467" spans="1:4" x14ac:dyDescent="0.25">
      <c r="A467" s="3" t="s">
        <v>805</v>
      </c>
      <c r="B467" s="3" t="s">
        <v>665</v>
      </c>
      <c r="C467" s="3" t="s">
        <v>292</v>
      </c>
      <c r="D467" s="3" t="s">
        <v>652</v>
      </c>
    </row>
    <row r="468" spans="1:4" x14ac:dyDescent="0.25">
      <c r="A468" s="3" t="s">
        <v>806</v>
      </c>
      <c r="B468" s="3" t="s">
        <v>760</v>
      </c>
      <c r="C468" s="3" t="s">
        <v>292</v>
      </c>
      <c r="D468" s="3" t="s">
        <v>654</v>
      </c>
    </row>
    <row r="469" spans="1:4" x14ac:dyDescent="0.25">
      <c r="A469" s="3" t="s">
        <v>807</v>
      </c>
      <c r="B469" s="3" t="s">
        <v>792</v>
      </c>
      <c r="C469" s="3" t="s">
        <v>292</v>
      </c>
      <c r="D469" s="3" t="s">
        <v>654</v>
      </c>
    </row>
    <row r="470" spans="1:4" x14ac:dyDescent="0.25">
      <c r="A470" s="3" t="s">
        <v>808</v>
      </c>
      <c r="B470" s="3" t="s">
        <v>662</v>
      </c>
      <c r="C470" s="3" t="s">
        <v>292</v>
      </c>
      <c r="D470" s="3" t="s">
        <v>654</v>
      </c>
    </row>
    <row r="471" spans="1:4" x14ac:dyDescent="0.25">
      <c r="A471" s="3" t="s">
        <v>94</v>
      </c>
      <c r="B471" s="3" t="s">
        <v>809</v>
      </c>
      <c r="C471" s="3" t="s">
        <v>336</v>
      </c>
      <c r="D471" s="3" t="s">
        <v>668</v>
      </c>
    </row>
    <row r="472" spans="1:4" x14ac:dyDescent="0.25">
      <c r="A472" s="3" t="s">
        <v>810</v>
      </c>
      <c r="B472" s="3" t="s">
        <v>666</v>
      </c>
      <c r="C472" s="3" t="s">
        <v>292</v>
      </c>
      <c r="D472" s="3" t="s">
        <v>652</v>
      </c>
    </row>
    <row r="473" spans="1:4" x14ac:dyDescent="0.25">
      <c r="A473" s="3" t="s">
        <v>811</v>
      </c>
      <c r="B473" s="3" t="s">
        <v>656</v>
      </c>
      <c r="C473" s="3" t="s">
        <v>292</v>
      </c>
      <c r="D473" s="3" t="s">
        <v>654</v>
      </c>
    </row>
    <row r="474" spans="1:4" x14ac:dyDescent="0.25">
      <c r="A474" s="3" t="s">
        <v>67</v>
      </c>
      <c r="B474" s="3" t="s">
        <v>763</v>
      </c>
      <c r="C474" s="3" t="s">
        <v>336</v>
      </c>
      <c r="D474" s="3" t="s">
        <v>668</v>
      </c>
    </row>
    <row r="475" spans="1:4" x14ac:dyDescent="0.25">
      <c r="A475" s="3" t="s">
        <v>67</v>
      </c>
      <c r="B475" s="3" t="s">
        <v>763</v>
      </c>
      <c r="C475" s="3" t="s">
        <v>336</v>
      </c>
      <c r="D475" s="3" t="s">
        <v>672</v>
      </c>
    </row>
    <row r="476" spans="1:4" x14ac:dyDescent="0.25">
      <c r="A476" s="3" t="s">
        <v>67</v>
      </c>
      <c r="B476" s="3" t="s">
        <v>763</v>
      </c>
      <c r="C476" s="3" t="s">
        <v>693</v>
      </c>
      <c r="D476" s="3" t="s">
        <v>694</v>
      </c>
    </row>
    <row r="477" spans="1:4" x14ac:dyDescent="0.25">
      <c r="A477" s="3" t="s">
        <v>67</v>
      </c>
      <c r="B477" s="3" t="s">
        <v>763</v>
      </c>
      <c r="C477" s="3" t="s">
        <v>697</v>
      </c>
      <c r="D477" s="3" t="s">
        <v>752</v>
      </c>
    </row>
    <row r="478" spans="1:4" x14ac:dyDescent="0.25">
      <c r="A478" s="3" t="s">
        <v>67</v>
      </c>
      <c r="B478" s="3" t="s">
        <v>763</v>
      </c>
      <c r="C478" s="3" t="s">
        <v>697</v>
      </c>
      <c r="D478" s="3" t="s">
        <v>698</v>
      </c>
    </row>
    <row r="479" spans="1:4" x14ac:dyDescent="0.25">
      <c r="A479" s="3" t="s">
        <v>67</v>
      </c>
      <c r="B479" s="3" t="s">
        <v>763</v>
      </c>
      <c r="C479" s="3" t="s">
        <v>699</v>
      </c>
      <c r="D479" s="3" t="s">
        <v>741</v>
      </c>
    </row>
    <row r="480" spans="1:4" x14ac:dyDescent="0.25">
      <c r="A480" s="3" t="s">
        <v>67</v>
      </c>
      <c r="B480" s="3" t="s">
        <v>763</v>
      </c>
      <c r="C480" s="3" t="s">
        <v>250</v>
      </c>
      <c r="D480" s="3" t="s">
        <v>652</v>
      </c>
    </row>
    <row r="481" spans="1:4" x14ac:dyDescent="0.25">
      <c r="A481" s="3" t="s">
        <v>67</v>
      </c>
      <c r="B481" s="3" t="s">
        <v>763</v>
      </c>
      <c r="C481" s="3" t="s">
        <v>281</v>
      </c>
      <c r="D481" s="3" t="s">
        <v>713</v>
      </c>
    </row>
    <row r="482" spans="1:4" x14ac:dyDescent="0.25">
      <c r="A482" s="3" t="s">
        <v>812</v>
      </c>
      <c r="B482" s="3" t="s">
        <v>657</v>
      </c>
      <c r="C482" s="3" t="s">
        <v>310</v>
      </c>
      <c r="D482" s="3" t="s">
        <v>680</v>
      </c>
    </row>
    <row r="483" spans="1:4" x14ac:dyDescent="0.25">
      <c r="A483" s="3" t="s">
        <v>813</v>
      </c>
      <c r="B483" s="3" t="s">
        <v>814</v>
      </c>
      <c r="C483" s="3" t="s">
        <v>292</v>
      </c>
      <c r="D483" s="3" t="s">
        <v>652</v>
      </c>
    </row>
    <row r="484" spans="1:4" x14ac:dyDescent="0.25">
      <c r="A484" s="3" t="s">
        <v>65</v>
      </c>
      <c r="B484" s="3" t="s">
        <v>659</v>
      </c>
      <c r="C484" s="3" t="s">
        <v>651</v>
      </c>
      <c r="D484" s="3" t="s">
        <v>654</v>
      </c>
    </row>
    <row r="485" spans="1:4" x14ac:dyDescent="0.25">
      <c r="A485" s="3" t="s">
        <v>65</v>
      </c>
      <c r="B485" s="3" t="s">
        <v>659</v>
      </c>
      <c r="C485" s="3" t="s">
        <v>336</v>
      </c>
      <c r="D485" s="3" t="s">
        <v>668</v>
      </c>
    </row>
    <row r="486" spans="1:4" x14ac:dyDescent="0.25">
      <c r="A486" s="3" t="s">
        <v>815</v>
      </c>
      <c r="B486" s="3" t="s">
        <v>816</v>
      </c>
      <c r="C486" s="3" t="s">
        <v>259</v>
      </c>
      <c r="D486" s="3" t="s">
        <v>654</v>
      </c>
    </row>
    <row r="487" spans="1:4" x14ac:dyDescent="0.25">
      <c r="A487" s="3" t="s">
        <v>815</v>
      </c>
      <c r="B487" s="3" t="s">
        <v>816</v>
      </c>
      <c r="C487" s="3" t="s">
        <v>714</v>
      </c>
      <c r="D487" s="3" t="s">
        <v>652</v>
      </c>
    </row>
    <row r="488" spans="1:4" x14ac:dyDescent="0.25">
      <c r="A488" s="3" t="s">
        <v>8</v>
      </c>
      <c r="B488" s="3" t="s">
        <v>660</v>
      </c>
      <c r="C488" s="3" t="s">
        <v>651</v>
      </c>
      <c r="D488" s="3" t="s">
        <v>652</v>
      </c>
    </row>
    <row r="489" spans="1:4" x14ac:dyDescent="0.25">
      <c r="A489" s="3" t="s">
        <v>8</v>
      </c>
      <c r="B489" s="3" t="s">
        <v>660</v>
      </c>
      <c r="C489" s="3" t="s">
        <v>336</v>
      </c>
      <c r="D489" s="3" t="s">
        <v>667</v>
      </c>
    </row>
    <row r="490" spans="1:4" x14ac:dyDescent="0.25">
      <c r="A490" s="3" t="s">
        <v>8</v>
      </c>
      <c r="B490" s="3" t="s">
        <v>660</v>
      </c>
      <c r="C490" s="3" t="s">
        <v>336</v>
      </c>
      <c r="D490" s="3" t="s">
        <v>668</v>
      </c>
    </row>
    <row r="491" spans="1:4" x14ac:dyDescent="0.25">
      <c r="A491" s="3" t="s">
        <v>8</v>
      </c>
      <c r="B491" s="3" t="s">
        <v>660</v>
      </c>
      <c r="C491" s="3" t="s">
        <v>261</v>
      </c>
      <c r="D491" s="3" t="s">
        <v>672</v>
      </c>
    </row>
    <row r="492" spans="1:4" x14ac:dyDescent="0.25">
      <c r="A492" s="3" t="s">
        <v>8</v>
      </c>
      <c r="B492" s="3" t="s">
        <v>660</v>
      </c>
      <c r="C492" s="3" t="s">
        <v>693</v>
      </c>
      <c r="D492" s="3" t="s">
        <v>694</v>
      </c>
    </row>
    <row r="493" spans="1:4" x14ac:dyDescent="0.25">
      <c r="A493" s="3" t="s">
        <v>8</v>
      </c>
      <c r="B493" s="3" t="s">
        <v>660</v>
      </c>
      <c r="C493" s="3" t="s">
        <v>263</v>
      </c>
      <c r="D493" s="3" t="s">
        <v>722</v>
      </c>
    </row>
    <row r="494" spans="1:4" x14ac:dyDescent="0.25">
      <c r="A494" s="3" t="s">
        <v>8</v>
      </c>
      <c r="B494" s="3" t="s">
        <v>660</v>
      </c>
      <c r="C494" s="3" t="s">
        <v>263</v>
      </c>
      <c r="D494" s="3" t="s">
        <v>725</v>
      </c>
    </row>
    <row r="495" spans="1:4" x14ac:dyDescent="0.25">
      <c r="A495" s="3" t="s">
        <v>8</v>
      </c>
      <c r="B495" s="3" t="s">
        <v>660</v>
      </c>
      <c r="C495" s="3" t="s">
        <v>263</v>
      </c>
      <c r="D495" s="3" t="s">
        <v>723</v>
      </c>
    </row>
    <row r="496" spans="1:4" x14ac:dyDescent="0.25">
      <c r="A496" s="3" t="s">
        <v>8</v>
      </c>
      <c r="B496" s="3" t="s">
        <v>660</v>
      </c>
      <c r="C496" s="3" t="s">
        <v>263</v>
      </c>
      <c r="D496" s="3" t="s">
        <v>726</v>
      </c>
    </row>
    <row r="497" spans="1:4" x14ac:dyDescent="0.25">
      <c r="A497" s="3" t="s">
        <v>8</v>
      </c>
      <c r="B497" s="3" t="s">
        <v>660</v>
      </c>
      <c r="C497" s="3" t="s">
        <v>263</v>
      </c>
      <c r="D497" s="3" t="s">
        <v>696</v>
      </c>
    </row>
    <row r="498" spans="1:4" x14ac:dyDescent="0.25">
      <c r="A498" s="3" t="s">
        <v>8</v>
      </c>
      <c r="B498" s="3" t="s">
        <v>660</v>
      </c>
      <c r="C498" s="3" t="s">
        <v>699</v>
      </c>
      <c r="D498" s="3" t="s">
        <v>700</v>
      </c>
    </row>
    <row r="499" spans="1:4" x14ac:dyDescent="0.25">
      <c r="A499" s="3" t="s">
        <v>8</v>
      </c>
      <c r="B499" s="3" t="s">
        <v>660</v>
      </c>
      <c r="C499" s="3" t="s">
        <v>699</v>
      </c>
      <c r="D499" s="3" t="s">
        <v>702</v>
      </c>
    </row>
    <row r="500" spans="1:4" x14ac:dyDescent="0.25">
      <c r="A500" s="3" t="s">
        <v>8</v>
      </c>
      <c r="B500" s="3" t="s">
        <v>660</v>
      </c>
      <c r="C500" s="3" t="s">
        <v>699</v>
      </c>
      <c r="D500" s="3" t="s">
        <v>703</v>
      </c>
    </row>
    <row r="501" spans="1:4" x14ac:dyDescent="0.25">
      <c r="A501" s="3" t="s">
        <v>8</v>
      </c>
      <c r="B501" s="3" t="s">
        <v>660</v>
      </c>
      <c r="C501" s="3" t="s">
        <v>699</v>
      </c>
      <c r="D501" s="3" t="s">
        <v>741</v>
      </c>
    </row>
    <row r="502" spans="1:4" x14ac:dyDescent="0.25">
      <c r="A502" s="3" t="s">
        <v>8</v>
      </c>
      <c r="B502" s="3" t="s">
        <v>660</v>
      </c>
      <c r="C502" s="3" t="s">
        <v>250</v>
      </c>
      <c r="D502" s="3" t="s">
        <v>654</v>
      </c>
    </row>
    <row r="503" spans="1:4" x14ac:dyDescent="0.25">
      <c r="A503" s="3" t="s">
        <v>8</v>
      </c>
      <c r="B503" s="3" t="s">
        <v>660</v>
      </c>
      <c r="C503" s="3" t="s">
        <v>259</v>
      </c>
      <c r="D503" s="3" t="s">
        <v>654</v>
      </c>
    </row>
    <row r="504" spans="1:4" x14ac:dyDescent="0.25">
      <c r="A504" s="3" t="s">
        <v>8</v>
      </c>
      <c r="B504" s="3" t="s">
        <v>660</v>
      </c>
      <c r="C504" s="3" t="s">
        <v>689</v>
      </c>
      <c r="D504" s="3" t="s">
        <v>652</v>
      </c>
    </row>
    <row r="505" spans="1:4" x14ac:dyDescent="0.25">
      <c r="A505" s="3" t="s">
        <v>8</v>
      </c>
      <c r="B505" s="3" t="s">
        <v>660</v>
      </c>
      <c r="C505" s="3" t="s">
        <v>689</v>
      </c>
      <c r="D505" s="3" t="s">
        <v>654</v>
      </c>
    </row>
    <row r="506" spans="1:4" x14ac:dyDescent="0.25">
      <c r="A506" s="3" t="s">
        <v>8</v>
      </c>
      <c r="B506" s="3" t="s">
        <v>660</v>
      </c>
      <c r="C506" s="3" t="s">
        <v>255</v>
      </c>
      <c r="D506" s="3" t="s">
        <v>706</v>
      </c>
    </row>
    <row r="507" spans="1:4" x14ac:dyDescent="0.25">
      <c r="A507" s="3" t="s">
        <v>8</v>
      </c>
      <c r="B507" s="3" t="s">
        <v>660</v>
      </c>
      <c r="C507" s="3" t="s">
        <v>255</v>
      </c>
      <c r="D507" s="3" t="s">
        <v>709</v>
      </c>
    </row>
    <row r="508" spans="1:4" x14ac:dyDescent="0.25">
      <c r="A508" s="3" t="s">
        <v>8</v>
      </c>
      <c r="B508" s="3" t="s">
        <v>660</v>
      </c>
      <c r="C508" s="3" t="s">
        <v>255</v>
      </c>
      <c r="D508" s="3" t="s">
        <v>710</v>
      </c>
    </row>
    <row r="509" spans="1:4" x14ac:dyDescent="0.25">
      <c r="A509" s="3" t="s">
        <v>8</v>
      </c>
      <c r="B509" s="3" t="s">
        <v>660</v>
      </c>
      <c r="C509" s="3" t="s">
        <v>255</v>
      </c>
      <c r="D509" s="3" t="s">
        <v>711</v>
      </c>
    </row>
    <row r="510" spans="1:4" x14ac:dyDescent="0.25">
      <c r="A510" s="3" t="s">
        <v>8</v>
      </c>
      <c r="B510" s="3" t="s">
        <v>660</v>
      </c>
      <c r="C510" s="3" t="s">
        <v>281</v>
      </c>
      <c r="D510" s="3" t="s">
        <v>713</v>
      </c>
    </row>
    <row r="511" spans="1:4" x14ac:dyDescent="0.25">
      <c r="A511" s="3" t="s">
        <v>8</v>
      </c>
      <c r="B511" s="3" t="s">
        <v>660</v>
      </c>
      <c r="C511" s="3" t="s">
        <v>714</v>
      </c>
      <c r="D511" s="3" t="s">
        <v>654</v>
      </c>
    </row>
    <row r="512" spans="1:4" x14ac:dyDescent="0.25">
      <c r="A512" s="3" t="s">
        <v>6</v>
      </c>
      <c r="B512" s="3" t="s">
        <v>817</v>
      </c>
      <c r="C512" s="3" t="s">
        <v>699</v>
      </c>
      <c r="D512" s="3" t="s">
        <v>700</v>
      </c>
    </row>
    <row r="513" spans="1:4" x14ac:dyDescent="0.25">
      <c r="A513" s="3" t="s">
        <v>6</v>
      </c>
      <c r="B513" s="3" t="s">
        <v>817</v>
      </c>
      <c r="C513" s="3" t="s">
        <v>699</v>
      </c>
      <c r="D513" s="3" t="s">
        <v>701</v>
      </c>
    </row>
    <row r="514" spans="1:4" x14ac:dyDescent="0.25">
      <c r="A514" s="3" t="s">
        <v>6</v>
      </c>
      <c r="B514" s="3" t="s">
        <v>817</v>
      </c>
      <c r="C514" s="3" t="s">
        <v>699</v>
      </c>
      <c r="D514" s="3" t="s">
        <v>702</v>
      </c>
    </row>
    <row r="515" spans="1:4" x14ac:dyDescent="0.25">
      <c r="A515" s="3" t="s">
        <v>6</v>
      </c>
      <c r="B515" s="3" t="s">
        <v>817</v>
      </c>
      <c r="C515" s="3" t="s">
        <v>699</v>
      </c>
      <c r="D515" s="3" t="s">
        <v>703</v>
      </c>
    </row>
    <row r="516" spans="1:4" x14ac:dyDescent="0.25">
      <c r="A516" s="3" t="s">
        <v>6</v>
      </c>
      <c r="B516" s="3" t="s">
        <v>817</v>
      </c>
      <c r="C516" s="3" t="s">
        <v>699</v>
      </c>
      <c r="D516" s="3" t="s">
        <v>704</v>
      </c>
    </row>
    <row r="517" spans="1:4" x14ac:dyDescent="0.25">
      <c r="A517" s="3" t="s">
        <v>6</v>
      </c>
      <c r="B517" s="3" t="s">
        <v>817</v>
      </c>
      <c r="C517" s="3" t="s">
        <v>250</v>
      </c>
      <c r="D517" s="3" t="s">
        <v>652</v>
      </c>
    </row>
    <row r="518" spans="1:4" x14ac:dyDescent="0.25">
      <c r="A518" s="3" t="s">
        <v>6</v>
      </c>
      <c r="B518" s="3" t="s">
        <v>817</v>
      </c>
      <c r="C518" s="3" t="s">
        <v>250</v>
      </c>
      <c r="D518" s="3" t="s">
        <v>654</v>
      </c>
    </row>
    <row r="519" spans="1:4" x14ac:dyDescent="0.25">
      <c r="A519" s="3" t="s">
        <v>6</v>
      </c>
      <c r="B519" s="3" t="s">
        <v>817</v>
      </c>
      <c r="C519" s="3" t="s">
        <v>689</v>
      </c>
      <c r="D519" s="3" t="s">
        <v>652</v>
      </c>
    </row>
    <row r="520" spans="1:4" x14ac:dyDescent="0.25">
      <c r="A520" s="3" t="s">
        <v>6</v>
      </c>
      <c r="B520" s="3" t="s">
        <v>817</v>
      </c>
      <c r="C520" s="3" t="s">
        <v>689</v>
      </c>
      <c r="D520" s="3" t="s">
        <v>654</v>
      </c>
    </row>
    <row r="521" spans="1:4" x14ac:dyDescent="0.25">
      <c r="A521" s="3" t="s">
        <v>6</v>
      </c>
      <c r="B521" s="3" t="s">
        <v>817</v>
      </c>
      <c r="C521" s="3" t="s">
        <v>313</v>
      </c>
      <c r="D521" s="3" t="s">
        <v>652</v>
      </c>
    </row>
    <row r="522" spans="1:4" x14ac:dyDescent="0.25">
      <c r="A522" s="3" t="s">
        <v>6</v>
      </c>
      <c r="B522" s="3" t="s">
        <v>817</v>
      </c>
      <c r="C522" s="3" t="s">
        <v>313</v>
      </c>
      <c r="D522" s="3" t="s">
        <v>654</v>
      </c>
    </row>
    <row r="523" spans="1:4" x14ac:dyDescent="0.25">
      <c r="A523" s="3" t="s">
        <v>6</v>
      </c>
      <c r="B523" s="3" t="s">
        <v>817</v>
      </c>
      <c r="C523" s="3" t="s">
        <v>255</v>
      </c>
      <c r="D523" s="3" t="s">
        <v>712</v>
      </c>
    </row>
    <row r="524" spans="1:4" x14ac:dyDescent="0.25">
      <c r="A524" s="3" t="s">
        <v>6</v>
      </c>
      <c r="B524" s="3" t="s">
        <v>817</v>
      </c>
      <c r="C524" s="3" t="s">
        <v>281</v>
      </c>
      <c r="D524" s="3" t="s">
        <v>713</v>
      </c>
    </row>
    <row r="525" spans="1:4" x14ac:dyDescent="0.25">
      <c r="A525" s="3" t="s">
        <v>818</v>
      </c>
      <c r="B525" s="3" t="s">
        <v>656</v>
      </c>
      <c r="C525" s="3" t="s">
        <v>292</v>
      </c>
      <c r="D525" s="3" t="s">
        <v>652</v>
      </c>
    </row>
    <row r="526" spans="1:4" x14ac:dyDescent="0.25">
      <c r="A526" s="3" t="s">
        <v>57</v>
      </c>
      <c r="B526" s="3" t="s">
        <v>819</v>
      </c>
      <c r="C526" s="3" t="s">
        <v>263</v>
      </c>
      <c r="D526" s="3" t="s">
        <v>722</v>
      </c>
    </row>
    <row r="527" spans="1:4" x14ac:dyDescent="0.25">
      <c r="A527" s="3" t="s">
        <v>57</v>
      </c>
      <c r="B527" s="3" t="s">
        <v>819</v>
      </c>
      <c r="C527" s="3" t="s">
        <v>263</v>
      </c>
      <c r="D527" s="3" t="s">
        <v>726</v>
      </c>
    </row>
    <row r="528" spans="1:4" x14ac:dyDescent="0.25">
      <c r="A528" s="3" t="s">
        <v>57</v>
      </c>
      <c r="B528" s="3" t="s">
        <v>819</v>
      </c>
      <c r="C528" s="3" t="s">
        <v>688</v>
      </c>
      <c r="D528" s="3" t="s">
        <v>652</v>
      </c>
    </row>
    <row r="529" spans="1:4" x14ac:dyDescent="0.25">
      <c r="A529" s="3" t="s">
        <v>57</v>
      </c>
      <c r="B529" s="3" t="s">
        <v>819</v>
      </c>
      <c r="C529" s="3" t="s">
        <v>688</v>
      </c>
      <c r="D529" s="3" t="s">
        <v>654</v>
      </c>
    </row>
    <row r="530" spans="1:4" x14ac:dyDescent="0.25">
      <c r="A530" s="3" t="s">
        <v>68</v>
      </c>
      <c r="B530" s="3" t="s">
        <v>814</v>
      </c>
      <c r="C530" s="3" t="s">
        <v>259</v>
      </c>
      <c r="D530" s="3" t="s">
        <v>652</v>
      </c>
    </row>
    <row r="531" spans="1:4" x14ac:dyDescent="0.25">
      <c r="A531" s="3" t="s">
        <v>68</v>
      </c>
      <c r="B531" s="3" t="s">
        <v>814</v>
      </c>
      <c r="C531" s="3" t="s">
        <v>259</v>
      </c>
      <c r="D531" s="3" t="s">
        <v>654</v>
      </c>
    </row>
    <row r="532" spans="1:4" x14ac:dyDescent="0.25">
      <c r="A532" s="3" t="s">
        <v>820</v>
      </c>
      <c r="B532" s="3" t="s">
        <v>721</v>
      </c>
      <c r="C532" s="3" t="s">
        <v>292</v>
      </c>
      <c r="D532" s="3" t="s">
        <v>654</v>
      </c>
    </row>
    <row r="533" spans="1:4" x14ac:dyDescent="0.25">
      <c r="A533" s="3" t="s">
        <v>110</v>
      </c>
      <c r="B533" s="3" t="s">
        <v>653</v>
      </c>
      <c r="C533" s="3" t="s">
        <v>263</v>
      </c>
      <c r="D533" s="3" t="s">
        <v>725</v>
      </c>
    </row>
    <row r="534" spans="1:4" x14ac:dyDescent="0.25">
      <c r="A534" s="3" t="s">
        <v>110</v>
      </c>
      <c r="B534" s="3" t="s">
        <v>653</v>
      </c>
      <c r="C534" s="3" t="s">
        <v>263</v>
      </c>
      <c r="D534" s="3" t="s">
        <v>726</v>
      </c>
    </row>
    <row r="535" spans="1:4" x14ac:dyDescent="0.25">
      <c r="A535" s="3" t="s">
        <v>110</v>
      </c>
      <c r="B535" s="3" t="s">
        <v>653</v>
      </c>
      <c r="C535" s="3" t="s">
        <v>271</v>
      </c>
      <c r="D535" s="3" t="s">
        <v>705</v>
      </c>
    </row>
    <row r="536" spans="1:4" x14ac:dyDescent="0.25">
      <c r="A536" s="3" t="s">
        <v>821</v>
      </c>
      <c r="B536" s="3" t="s">
        <v>749</v>
      </c>
      <c r="C536" s="3" t="s">
        <v>292</v>
      </c>
      <c r="D536" s="3" t="s">
        <v>652</v>
      </c>
    </row>
    <row r="537" spans="1:4" x14ac:dyDescent="0.25">
      <c r="A537" s="3" t="s">
        <v>822</v>
      </c>
      <c r="B537" s="3" t="s">
        <v>823</v>
      </c>
      <c r="C537" s="3" t="s">
        <v>310</v>
      </c>
      <c r="D537" s="3" t="s">
        <v>680</v>
      </c>
    </row>
    <row r="538" spans="1:4" x14ac:dyDescent="0.25">
      <c r="A538" s="3" t="s">
        <v>824</v>
      </c>
      <c r="B538" s="3" t="s">
        <v>658</v>
      </c>
      <c r="C538" s="3" t="s">
        <v>292</v>
      </c>
      <c r="D538" s="3" t="s">
        <v>652</v>
      </c>
    </row>
    <row r="539" spans="1:4" x14ac:dyDescent="0.25">
      <c r="A539" s="3" t="s">
        <v>21</v>
      </c>
      <c r="B539" s="3" t="s">
        <v>661</v>
      </c>
      <c r="C539" s="3" t="s">
        <v>651</v>
      </c>
      <c r="D539" s="3" t="s">
        <v>652</v>
      </c>
    </row>
    <row r="540" spans="1:4" x14ac:dyDescent="0.25">
      <c r="A540" s="3" t="s">
        <v>21</v>
      </c>
      <c r="B540" s="3" t="s">
        <v>661</v>
      </c>
      <c r="C540" s="3" t="s">
        <v>336</v>
      </c>
      <c r="D540" s="3" t="s">
        <v>668</v>
      </c>
    </row>
    <row r="541" spans="1:4" x14ac:dyDescent="0.25">
      <c r="A541" s="3" t="s">
        <v>21</v>
      </c>
      <c r="B541" s="3" t="s">
        <v>661</v>
      </c>
      <c r="C541" s="3" t="s">
        <v>263</v>
      </c>
      <c r="D541" s="3" t="s">
        <v>722</v>
      </c>
    </row>
    <row r="542" spans="1:4" x14ac:dyDescent="0.25">
      <c r="A542" s="3" t="s">
        <v>21</v>
      </c>
      <c r="B542" s="3" t="s">
        <v>661</v>
      </c>
      <c r="C542" s="3" t="s">
        <v>263</v>
      </c>
      <c r="D542" s="3" t="s">
        <v>723</v>
      </c>
    </row>
    <row r="543" spans="1:4" x14ac:dyDescent="0.25">
      <c r="A543" s="3" t="s">
        <v>21</v>
      </c>
      <c r="B543" s="3" t="s">
        <v>661</v>
      </c>
      <c r="C543" s="3" t="s">
        <v>263</v>
      </c>
      <c r="D543" s="3" t="s">
        <v>726</v>
      </c>
    </row>
    <row r="544" spans="1:4" x14ac:dyDescent="0.25">
      <c r="A544" s="3" t="s">
        <v>21</v>
      </c>
      <c r="B544" s="3" t="s">
        <v>661</v>
      </c>
      <c r="C544" s="3" t="s">
        <v>263</v>
      </c>
      <c r="D544" s="3" t="s">
        <v>696</v>
      </c>
    </row>
    <row r="545" spans="1:4" x14ac:dyDescent="0.25">
      <c r="A545" s="3" t="s">
        <v>21</v>
      </c>
      <c r="B545" s="3" t="s">
        <v>661</v>
      </c>
      <c r="C545" s="3" t="s">
        <v>699</v>
      </c>
      <c r="D545" s="3" t="s">
        <v>700</v>
      </c>
    </row>
    <row r="546" spans="1:4" x14ac:dyDescent="0.25">
      <c r="A546" s="3" t="s">
        <v>21</v>
      </c>
      <c r="B546" s="3" t="s">
        <v>661</v>
      </c>
      <c r="C546" s="3" t="s">
        <v>699</v>
      </c>
      <c r="D546" s="3" t="s">
        <v>702</v>
      </c>
    </row>
    <row r="547" spans="1:4" x14ac:dyDescent="0.25">
      <c r="A547" s="3" t="s">
        <v>21</v>
      </c>
      <c r="B547" s="3" t="s">
        <v>661</v>
      </c>
      <c r="C547" s="3" t="s">
        <v>699</v>
      </c>
      <c r="D547" s="3" t="s">
        <v>703</v>
      </c>
    </row>
    <row r="548" spans="1:4" x14ac:dyDescent="0.25">
      <c r="A548" s="3" t="s">
        <v>21</v>
      </c>
      <c r="B548" s="3" t="s">
        <v>661</v>
      </c>
      <c r="C548" s="3" t="s">
        <v>699</v>
      </c>
      <c r="D548" s="3" t="s">
        <v>741</v>
      </c>
    </row>
    <row r="549" spans="1:4" x14ac:dyDescent="0.25">
      <c r="A549" s="3" t="s">
        <v>21</v>
      </c>
      <c r="B549" s="3" t="s">
        <v>661</v>
      </c>
      <c r="C549" s="3" t="s">
        <v>460</v>
      </c>
      <c r="D549" s="3" t="s">
        <v>743</v>
      </c>
    </row>
    <row r="550" spans="1:4" x14ac:dyDescent="0.25">
      <c r="A550" s="3" t="s">
        <v>21</v>
      </c>
      <c r="B550" s="3" t="s">
        <v>661</v>
      </c>
      <c r="C550" s="3" t="s">
        <v>255</v>
      </c>
      <c r="D550" s="3" t="s">
        <v>706</v>
      </c>
    </row>
    <row r="551" spans="1:4" x14ac:dyDescent="0.25">
      <c r="A551" s="3" t="s">
        <v>21</v>
      </c>
      <c r="B551" s="3" t="s">
        <v>661</v>
      </c>
      <c r="C551" s="3" t="s">
        <v>255</v>
      </c>
      <c r="D551" s="3" t="s">
        <v>707</v>
      </c>
    </row>
    <row r="552" spans="1:4" x14ac:dyDescent="0.25">
      <c r="A552" s="3" t="s">
        <v>21</v>
      </c>
      <c r="B552" s="3" t="s">
        <v>661</v>
      </c>
      <c r="C552" s="3" t="s">
        <v>255</v>
      </c>
      <c r="D552" s="3" t="s">
        <v>708</v>
      </c>
    </row>
    <row r="553" spans="1:4" x14ac:dyDescent="0.25">
      <c r="A553" s="3" t="s">
        <v>21</v>
      </c>
      <c r="B553" s="3" t="s">
        <v>661</v>
      </c>
      <c r="C553" s="3" t="s">
        <v>255</v>
      </c>
      <c r="D553" s="3" t="s">
        <v>709</v>
      </c>
    </row>
    <row r="554" spans="1:4" x14ac:dyDescent="0.25">
      <c r="A554" s="3" t="s">
        <v>21</v>
      </c>
      <c r="B554" s="3" t="s">
        <v>661</v>
      </c>
      <c r="C554" s="3" t="s">
        <v>255</v>
      </c>
      <c r="D554" s="3" t="s">
        <v>710</v>
      </c>
    </row>
    <row r="555" spans="1:4" x14ac:dyDescent="0.25">
      <c r="A555" s="3" t="s">
        <v>21</v>
      </c>
      <c r="B555" s="3" t="s">
        <v>661</v>
      </c>
      <c r="C555" s="3" t="s">
        <v>255</v>
      </c>
      <c r="D555" s="3" t="s">
        <v>712</v>
      </c>
    </row>
    <row r="556" spans="1:4" x14ac:dyDescent="0.25">
      <c r="A556" s="3" t="s">
        <v>21</v>
      </c>
      <c r="B556" s="3" t="s">
        <v>661</v>
      </c>
      <c r="C556" s="3" t="s">
        <v>310</v>
      </c>
      <c r="D556" s="3" t="s">
        <v>672</v>
      </c>
    </row>
    <row r="557" spans="1:4" x14ac:dyDescent="0.25">
      <c r="A557" s="3" t="s">
        <v>21</v>
      </c>
      <c r="B557" s="3" t="s">
        <v>661</v>
      </c>
      <c r="C557" s="3" t="s">
        <v>298</v>
      </c>
      <c r="D557" s="3" t="s">
        <v>652</v>
      </c>
    </row>
    <row r="558" spans="1:4" x14ac:dyDescent="0.25">
      <c r="A558" s="3" t="s">
        <v>58</v>
      </c>
      <c r="B558" s="3" t="s">
        <v>825</v>
      </c>
      <c r="C558" s="3" t="s">
        <v>259</v>
      </c>
      <c r="D558" s="3" t="s">
        <v>652</v>
      </c>
    </row>
    <row r="559" spans="1:4" x14ac:dyDescent="0.25">
      <c r="A559" s="3" t="s">
        <v>58</v>
      </c>
      <c r="B559" s="3" t="s">
        <v>825</v>
      </c>
      <c r="C559" s="3" t="s">
        <v>310</v>
      </c>
      <c r="D559" s="3" t="s">
        <v>667</v>
      </c>
    </row>
    <row r="560" spans="1:4" x14ac:dyDescent="0.25">
      <c r="A560" s="3" t="s">
        <v>46</v>
      </c>
      <c r="B560" s="3" t="s">
        <v>826</v>
      </c>
      <c r="C560" s="3" t="s">
        <v>688</v>
      </c>
      <c r="D560" s="3" t="s">
        <v>654</v>
      </c>
    </row>
    <row r="561" spans="1:4" x14ac:dyDescent="0.25">
      <c r="A561" s="3" t="s">
        <v>102</v>
      </c>
      <c r="B561" s="3" t="s">
        <v>827</v>
      </c>
      <c r="C561" s="3" t="s">
        <v>336</v>
      </c>
      <c r="D561" s="3" t="s">
        <v>668</v>
      </c>
    </row>
    <row r="562" spans="1:4" x14ac:dyDescent="0.25">
      <c r="A562" s="3" t="s">
        <v>16</v>
      </c>
      <c r="B562" s="3" t="s">
        <v>794</v>
      </c>
      <c r="C562" s="3" t="s">
        <v>336</v>
      </c>
      <c r="D562" s="3" t="s">
        <v>667</v>
      </c>
    </row>
    <row r="563" spans="1:4" x14ac:dyDescent="0.25">
      <c r="A563" s="3" t="s">
        <v>16</v>
      </c>
      <c r="B563" s="3" t="s">
        <v>794</v>
      </c>
      <c r="C563" s="3" t="s">
        <v>336</v>
      </c>
      <c r="D563" s="3" t="s">
        <v>668</v>
      </c>
    </row>
    <row r="564" spans="1:4" x14ac:dyDescent="0.25">
      <c r="A564" s="3" t="s">
        <v>16</v>
      </c>
      <c r="B564" s="3" t="s">
        <v>794</v>
      </c>
      <c r="C564" s="3" t="s">
        <v>336</v>
      </c>
      <c r="D564" s="3" t="s">
        <v>672</v>
      </c>
    </row>
    <row r="565" spans="1:4" x14ac:dyDescent="0.25">
      <c r="A565" s="3" t="s">
        <v>16</v>
      </c>
      <c r="B565" s="3" t="s">
        <v>794</v>
      </c>
      <c r="C565" s="3" t="s">
        <v>697</v>
      </c>
      <c r="D565" s="3" t="s">
        <v>752</v>
      </c>
    </row>
    <row r="566" spans="1:4" x14ac:dyDescent="0.25">
      <c r="A566" s="3" t="s">
        <v>16</v>
      </c>
      <c r="B566" s="3" t="s">
        <v>794</v>
      </c>
      <c r="C566" s="3" t="s">
        <v>688</v>
      </c>
      <c r="D566" s="3" t="s">
        <v>654</v>
      </c>
    </row>
    <row r="567" spans="1:4" x14ac:dyDescent="0.25">
      <c r="A567" s="3" t="s">
        <v>16</v>
      </c>
      <c r="B567" s="3" t="s">
        <v>794</v>
      </c>
      <c r="C567" s="3" t="s">
        <v>460</v>
      </c>
      <c r="D567" s="3" t="s">
        <v>742</v>
      </c>
    </row>
    <row r="568" spans="1:4" x14ac:dyDescent="0.25">
      <c r="A568" s="3" t="s">
        <v>16</v>
      </c>
      <c r="B568" s="3" t="s">
        <v>794</v>
      </c>
      <c r="C568" s="3" t="s">
        <v>460</v>
      </c>
      <c r="D568" s="3" t="s">
        <v>754</v>
      </c>
    </row>
    <row r="569" spans="1:4" x14ac:dyDescent="0.25">
      <c r="A569" s="3" t="s">
        <v>16</v>
      </c>
      <c r="B569" s="3" t="s">
        <v>794</v>
      </c>
      <c r="C569" s="3" t="s">
        <v>460</v>
      </c>
      <c r="D569" s="3" t="s">
        <v>743</v>
      </c>
    </row>
    <row r="570" spans="1:4" x14ac:dyDescent="0.25">
      <c r="A570" s="3" t="s">
        <v>16</v>
      </c>
      <c r="B570" s="3" t="s">
        <v>794</v>
      </c>
      <c r="C570" s="3" t="s">
        <v>460</v>
      </c>
      <c r="D570" s="3" t="s">
        <v>744</v>
      </c>
    </row>
    <row r="571" spans="1:4" x14ac:dyDescent="0.25">
      <c r="A571" s="3" t="s">
        <v>16</v>
      </c>
      <c r="B571" s="3" t="s">
        <v>794</v>
      </c>
      <c r="C571" s="3" t="s">
        <v>250</v>
      </c>
      <c r="D571" s="3" t="s">
        <v>652</v>
      </c>
    </row>
    <row r="572" spans="1:4" x14ac:dyDescent="0.25">
      <c r="A572" s="3" t="s">
        <v>16</v>
      </c>
      <c r="B572" s="3" t="s">
        <v>794</v>
      </c>
      <c r="C572" s="3" t="s">
        <v>259</v>
      </c>
      <c r="D572" s="3" t="s">
        <v>654</v>
      </c>
    </row>
    <row r="573" spans="1:4" x14ac:dyDescent="0.25">
      <c r="A573" s="3" t="s">
        <v>16</v>
      </c>
      <c r="B573" s="3" t="s">
        <v>794</v>
      </c>
      <c r="C573" s="3" t="s">
        <v>313</v>
      </c>
      <c r="D573" s="3" t="s">
        <v>652</v>
      </c>
    </row>
    <row r="574" spans="1:4" x14ac:dyDescent="0.25">
      <c r="A574" s="3" t="s">
        <v>16</v>
      </c>
      <c r="B574" s="3" t="s">
        <v>794</v>
      </c>
      <c r="C574" s="3" t="s">
        <v>255</v>
      </c>
      <c r="D574" s="3" t="s">
        <v>708</v>
      </c>
    </row>
    <row r="575" spans="1:4" x14ac:dyDescent="0.25">
      <c r="A575" s="3" t="s">
        <v>16</v>
      </c>
      <c r="B575" s="3" t="s">
        <v>794</v>
      </c>
      <c r="C575" s="3" t="s">
        <v>255</v>
      </c>
      <c r="D575" s="3" t="s">
        <v>712</v>
      </c>
    </row>
    <row r="576" spans="1:4" x14ac:dyDescent="0.25">
      <c r="A576" s="3" t="s">
        <v>16</v>
      </c>
      <c r="B576" s="3" t="s">
        <v>794</v>
      </c>
      <c r="C576" s="3" t="s">
        <v>310</v>
      </c>
      <c r="D576" s="3" t="s">
        <v>667</v>
      </c>
    </row>
    <row r="577" spans="1:4" x14ac:dyDescent="0.25">
      <c r="A577" s="3" t="s">
        <v>16</v>
      </c>
      <c r="B577" s="3" t="s">
        <v>794</v>
      </c>
      <c r="C577" s="3" t="s">
        <v>310</v>
      </c>
      <c r="D577" s="3" t="s">
        <v>672</v>
      </c>
    </row>
    <row r="578" spans="1:4" x14ac:dyDescent="0.25">
      <c r="A578" s="3" t="s">
        <v>16</v>
      </c>
      <c r="B578" s="3" t="s">
        <v>794</v>
      </c>
      <c r="C578" s="3" t="s">
        <v>298</v>
      </c>
      <c r="D578" s="3" t="s">
        <v>654</v>
      </c>
    </row>
    <row r="579" spans="1:4" x14ac:dyDescent="0.25">
      <c r="A579" s="3" t="s">
        <v>4</v>
      </c>
      <c r="B579" s="3" t="s">
        <v>662</v>
      </c>
      <c r="C579" s="3" t="s">
        <v>651</v>
      </c>
      <c r="D579" s="3" t="s">
        <v>652</v>
      </c>
    </row>
    <row r="580" spans="1:4" x14ac:dyDescent="0.25">
      <c r="A580" s="3" t="s">
        <v>4</v>
      </c>
      <c r="B580" s="3" t="s">
        <v>662</v>
      </c>
      <c r="C580" s="3" t="s">
        <v>651</v>
      </c>
      <c r="D580" s="3" t="s">
        <v>654</v>
      </c>
    </row>
    <row r="581" spans="1:4" x14ac:dyDescent="0.25">
      <c r="A581" s="3" t="s">
        <v>4</v>
      </c>
      <c r="B581" s="3" t="s">
        <v>662</v>
      </c>
      <c r="C581" s="3" t="s">
        <v>336</v>
      </c>
      <c r="D581" s="3" t="s">
        <v>668</v>
      </c>
    </row>
    <row r="582" spans="1:4" x14ac:dyDescent="0.25">
      <c r="A582" s="3" t="s">
        <v>4</v>
      </c>
      <c r="B582" s="3" t="s">
        <v>662</v>
      </c>
      <c r="C582" s="3" t="s">
        <v>336</v>
      </c>
      <c r="D582" s="3" t="s">
        <v>672</v>
      </c>
    </row>
    <row r="583" spans="1:4" x14ac:dyDescent="0.25">
      <c r="A583" s="3" t="s">
        <v>4</v>
      </c>
      <c r="B583" s="3" t="s">
        <v>662</v>
      </c>
      <c r="C583" s="3" t="s">
        <v>261</v>
      </c>
      <c r="D583" s="3" t="s">
        <v>667</v>
      </c>
    </row>
    <row r="584" spans="1:4" x14ac:dyDescent="0.25">
      <c r="A584" s="3" t="s">
        <v>4</v>
      </c>
      <c r="B584" s="3" t="s">
        <v>662</v>
      </c>
      <c r="C584" s="3" t="s">
        <v>261</v>
      </c>
      <c r="D584" s="3" t="s">
        <v>672</v>
      </c>
    </row>
    <row r="585" spans="1:4" x14ac:dyDescent="0.25">
      <c r="A585" s="3" t="s">
        <v>4</v>
      </c>
      <c r="B585" s="3" t="s">
        <v>662</v>
      </c>
      <c r="C585" s="3" t="s">
        <v>693</v>
      </c>
      <c r="D585" s="3" t="s">
        <v>694</v>
      </c>
    </row>
    <row r="586" spans="1:4" x14ac:dyDescent="0.25">
      <c r="A586" s="3" t="s">
        <v>4</v>
      </c>
      <c r="B586" s="3" t="s">
        <v>662</v>
      </c>
      <c r="C586" s="3" t="s">
        <v>693</v>
      </c>
      <c r="D586" s="3" t="s">
        <v>695</v>
      </c>
    </row>
    <row r="587" spans="1:4" x14ac:dyDescent="0.25">
      <c r="A587" s="3" t="s">
        <v>4</v>
      </c>
      <c r="B587" s="3" t="s">
        <v>662</v>
      </c>
      <c r="C587" s="3" t="s">
        <v>699</v>
      </c>
      <c r="D587" s="3" t="s">
        <v>702</v>
      </c>
    </row>
    <row r="588" spans="1:4" x14ac:dyDescent="0.25">
      <c r="A588" s="3" t="s">
        <v>4</v>
      </c>
      <c r="B588" s="3" t="s">
        <v>662</v>
      </c>
      <c r="C588" s="3" t="s">
        <v>699</v>
      </c>
      <c r="D588" s="3" t="s">
        <v>703</v>
      </c>
    </row>
    <row r="589" spans="1:4" x14ac:dyDescent="0.25">
      <c r="A589" s="3" t="s">
        <v>4</v>
      </c>
      <c r="B589" s="3" t="s">
        <v>662</v>
      </c>
      <c r="C589" s="3" t="s">
        <v>699</v>
      </c>
      <c r="D589" s="3" t="s">
        <v>741</v>
      </c>
    </row>
    <row r="590" spans="1:4" x14ac:dyDescent="0.25">
      <c r="A590" s="3" t="s">
        <v>4</v>
      </c>
      <c r="B590" s="3" t="s">
        <v>662</v>
      </c>
      <c r="C590" s="3" t="s">
        <v>460</v>
      </c>
      <c r="D590" s="3" t="s">
        <v>742</v>
      </c>
    </row>
    <row r="591" spans="1:4" x14ac:dyDescent="0.25">
      <c r="A591" s="3" t="s">
        <v>4</v>
      </c>
      <c r="B591" s="3" t="s">
        <v>662</v>
      </c>
      <c r="C591" s="3" t="s">
        <v>460</v>
      </c>
      <c r="D591" s="3" t="s">
        <v>734</v>
      </c>
    </row>
    <row r="592" spans="1:4" x14ac:dyDescent="0.25">
      <c r="A592" s="3" t="s">
        <v>4</v>
      </c>
      <c r="B592" s="3" t="s">
        <v>662</v>
      </c>
      <c r="C592" s="3" t="s">
        <v>460</v>
      </c>
      <c r="D592" s="3" t="s">
        <v>754</v>
      </c>
    </row>
    <row r="593" spans="1:4" x14ac:dyDescent="0.25">
      <c r="A593" s="3" t="s">
        <v>4</v>
      </c>
      <c r="B593" s="3" t="s">
        <v>662</v>
      </c>
      <c r="C593" s="3" t="s">
        <v>460</v>
      </c>
      <c r="D593" s="3" t="s">
        <v>743</v>
      </c>
    </row>
    <row r="594" spans="1:4" x14ac:dyDescent="0.25">
      <c r="A594" s="3" t="s">
        <v>4</v>
      </c>
      <c r="B594" s="3" t="s">
        <v>662</v>
      </c>
      <c r="C594" s="3" t="s">
        <v>460</v>
      </c>
      <c r="D594" s="3" t="s">
        <v>735</v>
      </c>
    </row>
    <row r="595" spans="1:4" x14ac:dyDescent="0.25">
      <c r="A595" s="3" t="s">
        <v>4</v>
      </c>
      <c r="B595" s="3" t="s">
        <v>662</v>
      </c>
      <c r="C595" s="3" t="s">
        <v>460</v>
      </c>
      <c r="D595" s="3" t="s">
        <v>744</v>
      </c>
    </row>
    <row r="596" spans="1:4" x14ac:dyDescent="0.25">
      <c r="A596" s="3" t="s">
        <v>4</v>
      </c>
      <c r="B596" s="3" t="s">
        <v>662</v>
      </c>
      <c r="C596" s="3" t="s">
        <v>259</v>
      </c>
      <c r="D596" s="3" t="s">
        <v>654</v>
      </c>
    </row>
    <row r="597" spans="1:4" x14ac:dyDescent="0.25">
      <c r="A597" s="3" t="s">
        <v>4</v>
      </c>
      <c r="B597" s="3" t="s">
        <v>662</v>
      </c>
      <c r="C597" s="3" t="s">
        <v>271</v>
      </c>
      <c r="D597" s="3" t="s">
        <v>705</v>
      </c>
    </row>
    <row r="598" spans="1:4" x14ac:dyDescent="0.25">
      <c r="A598" s="3" t="s">
        <v>4</v>
      </c>
      <c r="B598" s="3" t="s">
        <v>662</v>
      </c>
      <c r="C598" s="3" t="s">
        <v>313</v>
      </c>
      <c r="D598" s="3" t="s">
        <v>654</v>
      </c>
    </row>
    <row r="599" spans="1:4" x14ac:dyDescent="0.25">
      <c r="A599" s="3" t="s">
        <v>4</v>
      </c>
      <c r="B599" s="3" t="s">
        <v>662</v>
      </c>
      <c r="C599" s="3" t="s">
        <v>255</v>
      </c>
      <c r="D599" s="3" t="s">
        <v>706</v>
      </c>
    </row>
    <row r="600" spans="1:4" x14ac:dyDescent="0.25">
      <c r="A600" s="3" t="s">
        <v>4</v>
      </c>
      <c r="B600" s="3" t="s">
        <v>662</v>
      </c>
      <c r="C600" s="3" t="s">
        <v>255</v>
      </c>
      <c r="D600" s="3" t="s">
        <v>707</v>
      </c>
    </row>
    <row r="601" spans="1:4" x14ac:dyDescent="0.25">
      <c r="A601" s="3" t="s">
        <v>4</v>
      </c>
      <c r="B601" s="3" t="s">
        <v>662</v>
      </c>
      <c r="C601" s="3" t="s">
        <v>255</v>
      </c>
      <c r="D601" s="3" t="s">
        <v>708</v>
      </c>
    </row>
    <row r="602" spans="1:4" x14ac:dyDescent="0.25">
      <c r="A602" s="3" t="s">
        <v>4</v>
      </c>
      <c r="B602" s="3" t="s">
        <v>662</v>
      </c>
      <c r="C602" s="3" t="s">
        <v>255</v>
      </c>
      <c r="D602" s="3" t="s">
        <v>709</v>
      </c>
    </row>
    <row r="603" spans="1:4" x14ac:dyDescent="0.25">
      <c r="A603" s="3" t="s">
        <v>4</v>
      </c>
      <c r="B603" s="3" t="s">
        <v>662</v>
      </c>
      <c r="C603" s="3" t="s">
        <v>255</v>
      </c>
      <c r="D603" s="3" t="s">
        <v>710</v>
      </c>
    </row>
    <row r="604" spans="1:4" x14ac:dyDescent="0.25">
      <c r="A604" s="3" t="s">
        <v>4</v>
      </c>
      <c r="B604" s="3" t="s">
        <v>662</v>
      </c>
      <c r="C604" s="3" t="s">
        <v>255</v>
      </c>
      <c r="D604" s="3" t="s">
        <v>711</v>
      </c>
    </row>
    <row r="605" spans="1:4" x14ac:dyDescent="0.25">
      <c r="A605" s="3" t="s">
        <v>4</v>
      </c>
      <c r="B605" s="3" t="s">
        <v>662</v>
      </c>
      <c r="C605" s="3" t="s">
        <v>255</v>
      </c>
      <c r="D605" s="3" t="s">
        <v>712</v>
      </c>
    </row>
    <row r="606" spans="1:4" x14ac:dyDescent="0.25">
      <c r="A606" s="3" t="s">
        <v>4</v>
      </c>
      <c r="B606" s="3" t="s">
        <v>662</v>
      </c>
      <c r="C606" s="3" t="s">
        <v>281</v>
      </c>
      <c r="D606" s="3" t="s">
        <v>713</v>
      </c>
    </row>
    <row r="607" spans="1:4" x14ac:dyDescent="0.25">
      <c r="A607" s="3" t="s">
        <v>4</v>
      </c>
      <c r="B607" s="3" t="s">
        <v>662</v>
      </c>
      <c r="C607" s="3" t="s">
        <v>298</v>
      </c>
      <c r="D607" s="3" t="s">
        <v>652</v>
      </c>
    </row>
    <row r="608" spans="1:4" x14ac:dyDescent="0.25">
      <c r="A608" s="3" t="s">
        <v>4</v>
      </c>
      <c r="B608" s="3" t="s">
        <v>662</v>
      </c>
      <c r="C608" s="3" t="s">
        <v>298</v>
      </c>
      <c r="D608" s="3" t="s">
        <v>654</v>
      </c>
    </row>
    <row r="609" spans="1:4" x14ac:dyDescent="0.25">
      <c r="A609" s="3" t="s">
        <v>4</v>
      </c>
      <c r="B609" s="3" t="s">
        <v>662</v>
      </c>
      <c r="C609" s="3" t="s">
        <v>714</v>
      </c>
      <c r="D609" s="3" t="s">
        <v>654</v>
      </c>
    </row>
    <row r="610" spans="1:4" x14ac:dyDescent="0.25">
      <c r="A610" s="3" t="s">
        <v>32</v>
      </c>
      <c r="B610" s="3" t="s">
        <v>663</v>
      </c>
      <c r="C610" s="3" t="s">
        <v>651</v>
      </c>
      <c r="D610" s="3" t="s">
        <v>654</v>
      </c>
    </row>
    <row r="611" spans="1:4" x14ac:dyDescent="0.25">
      <c r="A611" s="3" t="s">
        <v>32</v>
      </c>
      <c r="B611" s="3" t="s">
        <v>663</v>
      </c>
      <c r="C611" s="3" t="s">
        <v>250</v>
      </c>
      <c r="D611" s="3" t="s">
        <v>652</v>
      </c>
    </row>
    <row r="612" spans="1:4" x14ac:dyDescent="0.25">
      <c r="A612" s="3" t="s">
        <v>32</v>
      </c>
      <c r="B612" s="3" t="s">
        <v>663</v>
      </c>
      <c r="C612" s="3" t="s">
        <v>310</v>
      </c>
      <c r="D612" s="3" t="s">
        <v>672</v>
      </c>
    </row>
    <row r="613" spans="1:4" x14ac:dyDescent="0.25">
      <c r="A613" s="3" t="s">
        <v>95</v>
      </c>
      <c r="B613" s="3" t="s">
        <v>828</v>
      </c>
      <c r="C613" s="3" t="s">
        <v>250</v>
      </c>
      <c r="D613" s="3" t="s">
        <v>652</v>
      </c>
    </row>
    <row r="614" spans="1:4" x14ac:dyDescent="0.25">
      <c r="A614" s="3" t="s">
        <v>18</v>
      </c>
      <c r="B614" s="3" t="s">
        <v>664</v>
      </c>
      <c r="C614" s="3" t="s">
        <v>651</v>
      </c>
      <c r="D614" s="3" t="s">
        <v>652</v>
      </c>
    </row>
    <row r="615" spans="1:4" x14ac:dyDescent="0.25">
      <c r="A615" s="3" t="s">
        <v>18</v>
      </c>
      <c r="B615" s="3" t="s">
        <v>664</v>
      </c>
      <c r="C615" s="3" t="s">
        <v>688</v>
      </c>
      <c r="D615" s="3" t="s">
        <v>654</v>
      </c>
    </row>
    <row r="616" spans="1:4" x14ac:dyDescent="0.25">
      <c r="A616" s="3" t="s">
        <v>18</v>
      </c>
      <c r="B616" s="3" t="s">
        <v>664</v>
      </c>
      <c r="C616" s="3" t="s">
        <v>255</v>
      </c>
      <c r="D616" s="3" t="s">
        <v>706</v>
      </c>
    </row>
    <row r="617" spans="1:4" x14ac:dyDescent="0.25">
      <c r="A617" s="3" t="s">
        <v>18</v>
      </c>
      <c r="B617" s="3" t="s">
        <v>664</v>
      </c>
      <c r="C617" s="3" t="s">
        <v>310</v>
      </c>
      <c r="D617" s="3" t="s">
        <v>667</v>
      </c>
    </row>
    <row r="618" spans="1:4" x14ac:dyDescent="0.25">
      <c r="A618" s="3" t="s">
        <v>18</v>
      </c>
      <c r="B618" s="3" t="s">
        <v>664</v>
      </c>
      <c r="C618" s="3" t="s">
        <v>298</v>
      </c>
      <c r="D618" s="3" t="s">
        <v>654</v>
      </c>
    </row>
    <row r="619" spans="1:4" x14ac:dyDescent="0.25">
      <c r="A619" s="3" t="s">
        <v>18</v>
      </c>
      <c r="B619" s="3" t="s">
        <v>664</v>
      </c>
      <c r="C619" s="3" t="s">
        <v>714</v>
      </c>
      <c r="D619" s="3" t="s">
        <v>652</v>
      </c>
    </row>
    <row r="620" spans="1:4" x14ac:dyDescent="0.25">
      <c r="A620" s="3" t="s">
        <v>829</v>
      </c>
      <c r="B620" s="3" t="s">
        <v>830</v>
      </c>
      <c r="C620" s="3" t="s">
        <v>310</v>
      </c>
      <c r="D620" s="3" t="s">
        <v>672</v>
      </c>
    </row>
    <row r="621" spans="1:4" x14ac:dyDescent="0.25">
      <c r="A621" s="3" t="s">
        <v>30</v>
      </c>
      <c r="B621" s="3" t="s">
        <v>831</v>
      </c>
      <c r="C621" s="3" t="s">
        <v>688</v>
      </c>
      <c r="D621" s="3" t="s">
        <v>652</v>
      </c>
    </row>
    <row r="622" spans="1:4" x14ac:dyDescent="0.25">
      <c r="A622" s="3" t="s">
        <v>30</v>
      </c>
      <c r="B622" s="3" t="s">
        <v>831</v>
      </c>
      <c r="C622" s="3" t="s">
        <v>310</v>
      </c>
      <c r="D622" s="3" t="s">
        <v>667</v>
      </c>
    </row>
    <row r="623" spans="1:4" x14ac:dyDescent="0.25">
      <c r="A623" s="3" t="s">
        <v>23</v>
      </c>
      <c r="B623" s="3" t="s">
        <v>832</v>
      </c>
      <c r="C623" s="3" t="s">
        <v>693</v>
      </c>
      <c r="D623" s="3" t="s">
        <v>694</v>
      </c>
    </row>
    <row r="624" spans="1:4" x14ac:dyDescent="0.25">
      <c r="A624" s="3" t="s">
        <v>23</v>
      </c>
      <c r="B624" s="3" t="s">
        <v>832</v>
      </c>
      <c r="C624" s="3" t="s">
        <v>263</v>
      </c>
      <c r="D624" s="3" t="s">
        <v>725</v>
      </c>
    </row>
    <row r="625" spans="1:4" x14ac:dyDescent="0.25">
      <c r="A625" s="3" t="s">
        <v>23</v>
      </c>
      <c r="B625" s="3" t="s">
        <v>832</v>
      </c>
      <c r="C625" s="3" t="s">
        <v>263</v>
      </c>
      <c r="D625" s="3" t="s">
        <v>723</v>
      </c>
    </row>
    <row r="626" spans="1:4" x14ac:dyDescent="0.25">
      <c r="A626" s="3" t="s">
        <v>23</v>
      </c>
      <c r="B626" s="3" t="s">
        <v>832</v>
      </c>
      <c r="C626" s="3" t="s">
        <v>250</v>
      </c>
      <c r="D626" s="3" t="s">
        <v>652</v>
      </c>
    </row>
    <row r="627" spans="1:4" x14ac:dyDescent="0.25">
      <c r="A627" s="3" t="s">
        <v>23</v>
      </c>
      <c r="B627" s="3" t="s">
        <v>832</v>
      </c>
      <c r="C627" s="3" t="s">
        <v>689</v>
      </c>
      <c r="D627" s="3" t="s">
        <v>652</v>
      </c>
    </row>
    <row r="628" spans="1:4" x14ac:dyDescent="0.25">
      <c r="A628" s="3" t="s">
        <v>23</v>
      </c>
      <c r="B628" s="3" t="s">
        <v>832</v>
      </c>
      <c r="C628" s="3" t="s">
        <v>689</v>
      </c>
      <c r="D628" s="3" t="s">
        <v>654</v>
      </c>
    </row>
    <row r="629" spans="1:4" x14ac:dyDescent="0.25">
      <c r="A629" s="3" t="s">
        <v>23</v>
      </c>
      <c r="B629" s="3" t="s">
        <v>832</v>
      </c>
      <c r="C629" s="3" t="s">
        <v>313</v>
      </c>
      <c r="D629" s="3" t="s">
        <v>652</v>
      </c>
    </row>
    <row r="630" spans="1:4" x14ac:dyDescent="0.25">
      <c r="A630" s="3" t="s">
        <v>23</v>
      </c>
      <c r="B630" s="3" t="s">
        <v>832</v>
      </c>
      <c r="C630" s="3" t="s">
        <v>255</v>
      </c>
      <c r="D630" s="3" t="s">
        <v>711</v>
      </c>
    </row>
    <row r="631" spans="1:4" x14ac:dyDescent="0.25">
      <c r="A631" s="3" t="s">
        <v>23</v>
      </c>
      <c r="B631" s="3" t="s">
        <v>832</v>
      </c>
      <c r="C631" s="3" t="s">
        <v>255</v>
      </c>
      <c r="D631" s="3" t="s">
        <v>712</v>
      </c>
    </row>
    <row r="632" spans="1:4" x14ac:dyDescent="0.25">
      <c r="A632" s="3" t="s">
        <v>23</v>
      </c>
      <c r="B632" s="3" t="s">
        <v>832</v>
      </c>
      <c r="C632" s="3" t="s">
        <v>714</v>
      </c>
      <c r="D632" s="3" t="s">
        <v>652</v>
      </c>
    </row>
    <row r="633" spans="1:4" x14ac:dyDescent="0.25">
      <c r="A633" s="3" t="s">
        <v>23</v>
      </c>
      <c r="B633" s="3" t="s">
        <v>832</v>
      </c>
      <c r="C633" s="3" t="s">
        <v>714</v>
      </c>
      <c r="D633" s="3" t="s">
        <v>654</v>
      </c>
    </row>
    <row r="634" spans="1:4" x14ac:dyDescent="0.25">
      <c r="A634" s="3" t="s">
        <v>22</v>
      </c>
      <c r="B634" s="3" t="s">
        <v>775</v>
      </c>
      <c r="C634" s="3" t="s">
        <v>336</v>
      </c>
      <c r="D634" s="3" t="s">
        <v>668</v>
      </c>
    </row>
    <row r="635" spans="1:4" x14ac:dyDescent="0.25">
      <c r="A635" s="3" t="s">
        <v>22</v>
      </c>
      <c r="B635" s="3" t="s">
        <v>775</v>
      </c>
      <c r="C635" s="3" t="s">
        <v>261</v>
      </c>
      <c r="D635" s="3" t="s">
        <v>667</v>
      </c>
    </row>
    <row r="636" spans="1:4" x14ac:dyDescent="0.25">
      <c r="A636" s="3" t="s">
        <v>22</v>
      </c>
      <c r="B636" s="3" t="s">
        <v>775</v>
      </c>
      <c r="C636" s="3" t="s">
        <v>261</v>
      </c>
      <c r="D636" s="3" t="s">
        <v>672</v>
      </c>
    </row>
    <row r="637" spans="1:4" x14ac:dyDescent="0.25">
      <c r="A637" s="3" t="s">
        <v>22</v>
      </c>
      <c r="B637" s="3" t="s">
        <v>775</v>
      </c>
      <c r="C637" s="3" t="s">
        <v>693</v>
      </c>
      <c r="D637" s="3" t="s">
        <v>694</v>
      </c>
    </row>
    <row r="638" spans="1:4" x14ac:dyDescent="0.25">
      <c r="A638" s="3" t="s">
        <v>22</v>
      </c>
      <c r="B638" s="3" t="s">
        <v>775</v>
      </c>
      <c r="C638" s="3" t="s">
        <v>693</v>
      </c>
      <c r="D638" s="3" t="s">
        <v>695</v>
      </c>
    </row>
    <row r="639" spans="1:4" x14ac:dyDescent="0.25">
      <c r="A639" s="3" t="s">
        <v>22</v>
      </c>
      <c r="B639" s="3" t="s">
        <v>775</v>
      </c>
      <c r="C639" s="3" t="s">
        <v>263</v>
      </c>
      <c r="D639" s="3" t="s">
        <v>722</v>
      </c>
    </row>
    <row r="640" spans="1:4" x14ac:dyDescent="0.25">
      <c r="A640" s="3" t="s">
        <v>22</v>
      </c>
      <c r="B640" s="3" t="s">
        <v>775</v>
      </c>
      <c r="C640" s="3" t="s">
        <v>688</v>
      </c>
      <c r="D640" s="3" t="s">
        <v>652</v>
      </c>
    </row>
    <row r="641" spans="1:4" x14ac:dyDescent="0.25">
      <c r="A641" s="3" t="s">
        <v>22</v>
      </c>
      <c r="B641" s="3" t="s">
        <v>775</v>
      </c>
      <c r="C641" s="3" t="s">
        <v>688</v>
      </c>
      <c r="D641" s="3" t="s">
        <v>654</v>
      </c>
    </row>
    <row r="642" spans="1:4" x14ac:dyDescent="0.25">
      <c r="A642" s="3" t="s">
        <v>22</v>
      </c>
      <c r="B642" s="3" t="s">
        <v>775</v>
      </c>
      <c r="C642" s="3" t="s">
        <v>699</v>
      </c>
      <c r="D642" s="3" t="s">
        <v>700</v>
      </c>
    </row>
    <row r="643" spans="1:4" x14ac:dyDescent="0.25">
      <c r="A643" s="3" t="s">
        <v>22</v>
      </c>
      <c r="B643" s="3" t="s">
        <v>775</v>
      </c>
      <c r="C643" s="3" t="s">
        <v>250</v>
      </c>
      <c r="D643" s="3" t="s">
        <v>652</v>
      </c>
    </row>
    <row r="644" spans="1:4" x14ac:dyDescent="0.25">
      <c r="A644" s="3" t="s">
        <v>22</v>
      </c>
      <c r="B644" s="3" t="s">
        <v>775</v>
      </c>
      <c r="C644" s="3" t="s">
        <v>259</v>
      </c>
      <c r="D644" s="3" t="s">
        <v>652</v>
      </c>
    </row>
    <row r="645" spans="1:4" x14ac:dyDescent="0.25">
      <c r="A645" s="3" t="s">
        <v>22</v>
      </c>
      <c r="B645" s="3" t="s">
        <v>775</v>
      </c>
      <c r="C645" s="3" t="s">
        <v>259</v>
      </c>
      <c r="D645" s="3" t="s">
        <v>654</v>
      </c>
    </row>
    <row r="646" spans="1:4" x14ac:dyDescent="0.25">
      <c r="A646" s="3" t="s">
        <v>22</v>
      </c>
      <c r="B646" s="3" t="s">
        <v>775</v>
      </c>
      <c r="C646" s="3" t="s">
        <v>689</v>
      </c>
      <c r="D646" s="3" t="s">
        <v>652</v>
      </c>
    </row>
    <row r="647" spans="1:4" x14ac:dyDescent="0.25">
      <c r="A647" s="3" t="s">
        <v>22</v>
      </c>
      <c r="B647" s="3" t="s">
        <v>775</v>
      </c>
      <c r="C647" s="3" t="s">
        <v>689</v>
      </c>
      <c r="D647" s="3" t="s">
        <v>654</v>
      </c>
    </row>
    <row r="648" spans="1:4" x14ac:dyDescent="0.25">
      <c r="A648" s="3" t="s">
        <v>22</v>
      </c>
      <c r="B648" s="3" t="s">
        <v>775</v>
      </c>
      <c r="C648" s="3" t="s">
        <v>255</v>
      </c>
      <c r="D648" s="3" t="s">
        <v>711</v>
      </c>
    </row>
    <row r="649" spans="1:4" x14ac:dyDescent="0.25">
      <c r="A649" s="3" t="s">
        <v>22</v>
      </c>
      <c r="B649" s="3" t="s">
        <v>775</v>
      </c>
      <c r="C649" s="3" t="s">
        <v>281</v>
      </c>
      <c r="D649" s="3" t="s">
        <v>713</v>
      </c>
    </row>
    <row r="650" spans="1:4" x14ac:dyDescent="0.25">
      <c r="A650" s="3" t="s">
        <v>22</v>
      </c>
      <c r="B650" s="3" t="s">
        <v>775</v>
      </c>
      <c r="C650" s="3" t="s">
        <v>714</v>
      </c>
      <c r="D650" s="3" t="s">
        <v>652</v>
      </c>
    </row>
    <row r="651" spans="1:4" x14ac:dyDescent="0.25">
      <c r="A651" s="3" t="s">
        <v>22</v>
      </c>
      <c r="B651" s="3" t="s">
        <v>775</v>
      </c>
      <c r="C651" s="3" t="s">
        <v>714</v>
      </c>
      <c r="D651" s="3" t="s">
        <v>654</v>
      </c>
    </row>
    <row r="652" spans="1:4" x14ac:dyDescent="0.25">
      <c r="A652" s="3" t="s">
        <v>833</v>
      </c>
      <c r="B652" s="3" t="s">
        <v>660</v>
      </c>
      <c r="C652" s="3" t="s">
        <v>292</v>
      </c>
      <c r="D652" s="3" t="s">
        <v>654</v>
      </c>
    </row>
    <row r="653" spans="1:4" x14ac:dyDescent="0.25">
      <c r="A653" s="3" t="s">
        <v>834</v>
      </c>
      <c r="B653" s="3" t="s">
        <v>760</v>
      </c>
      <c r="C653" s="3" t="s">
        <v>292</v>
      </c>
      <c r="D653" s="3" t="s">
        <v>654</v>
      </c>
    </row>
    <row r="654" spans="1:4" x14ac:dyDescent="0.25">
      <c r="A654" s="3" t="s">
        <v>48</v>
      </c>
      <c r="B654" s="3" t="s">
        <v>835</v>
      </c>
      <c r="C654" s="3" t="s">
        <v>250</v>
      </c>
      <c r="D654" s="3" t="s">
        <v>654</v>
      </c>
    </row>
    <row r="655" spans="1:4" x14ac:dyDescent="0.25">
      <c r="A655" s="3" t="s">
        <v>48</v>
      </c>
      <c r="B655" s="3" t="s">
        <v>835</v>
      </c>
      <c r="C655" s="3" t="s">
        <v>259</v>
      </c>
      <c r="D655" s="3" t="s">
        <v>652</v>
      </c>
    </row>
    <row r="656" spans="1:4" x14ac:dyDescent="0.25">
      <c r="A656" s="3" t="s">
        <v>48</v>
      </c>
      <c r="B656" s="3" t="s">
        <v>835</v>
      </c>
      <c r="C656" s="3" t="s">
        <v>259</v>
      </c>
      <c r="D656" s="3" t="s">
        <v>654</v>
      </c>
    </row>
    <row r="657" spans="1:4" x14ac:dyDescent="0.25">
      <c r="A657" s="3" t="s">
        <v>48</v>
      </c>
      <c r="B657" s="3" t="s">
        <v>835</v>
      </c>
      <c r="C657" s="3" t="s">
        <v>255</v>
      </c>
      <c r="D657" s="3" t="s">
        <v>710</v>
      </c>
    </row>
    <row r="658" spans="1:4" x14ac:dyDescent="0.25">
      <c r="A658" s="3" t="s">
        <v>48</v>
      </c>
      <c r="B658" s="3" t="s">
        <v>835</v>
      </c>
      <c r="C658" s="3" t="s">
        <v>255</v>
      </c>
      <c r="D658" s="3" t="s">
        <v>711</v>
      </c>
    </row>
    <row r="659" spans="1:4" x14ac:dyDescent="0.25">
      <c r="A659" s="3" t="s">
        <v>48</v>
      </c>
      <c r="B659" s="3" t="s">
        <v>835</v>
      </c>
      <c r="C659" s="3" t="s">
        <v>310</v>
      </c>
      <c r="D659" s="3" t="s">
        <v>667</v>
      </c>
    </row>
    <row r="660" spans="1:4" x14ac:dyDescent="0.25">
      <c r="A660" s="3" t="s">
        <v>11</v>
      </c>
      <c r="B660" s="3" t="s">
        <v>772</v>
      </c>
      <c r="C660" s="3" t="s">
        <v>261</v>
      </c>
      <c r="D660" s="3" t="s">
        <v>667</v>
      </c>
    </row>
    <row r="661" spans="1:4" x14ac:dyDescent="0.25">
      <c r="A661" s="3" t="s">
        <v>11</v>
      </c>
      <c r="B661" s="3" t="s">
        <v>772</v>
      </c>
      <c r="C661" s="3" t="s">
        <v>263</v>
      </c>
      <c r="D661" s="3" t="s">
        <v>726</v>
      </c>
    </row>
    <row r="662" spans="1:4" x14ac:dyDescent="0.25">
      <c r="A662" s="3" t="s">
        <v>11</v>
      </c>
      <c r="B662" s="3" t="s">
        <v>772</v>
      </c>
      <c r="C662" s="3" t="s">
        <v>263</v>
      </c>
      <c r="D662" s="3" t="s">
        <v>696</v>
      </c>
    </row>
    <row r="663" spans="1:4" x14ac:dyDescent="0.25">
      <c r="A663" s="3" t="s">
        <v>11</v>
      </c>
      <c r="B663" s="3" t="s">
        <v>772</v>
      </c>
      <c r="C663" s="3" t="s">
        <v>699</v>
      </c>
      <c r="D663" s="3" t="s">
        <v>700</v>
      </c>
    </row>
    <row r="664" spans="1:4" x14ac:dyDescent="0.25">
      <c r="A664" s="3" t="s">
        <v>11</v>
      </c>
      <c r="B664" s="3" t="s">
        <v>772</v>
      </c>
      <c r="C664" s="3" t="s">
        <v>699</v>
      </c>
      <c r="D664" s="3" t="s">
        <v>701</v>
      </c>
    </row>
    <row r="665" spans="1:4" x14ac:dyDescent="0.25">
      <c r="A665" s="3" t="s">
        <v>11</v>
      </c>
      <c r="B665" s="3" t="s">
        <v>772</v>
      </c>
      <c r="C665" s="3" t="s">
        <v>460</v>
      </c>
      <c r="D665" s="3" t="s">
        <v>742</v>
      </c>
    </row>
    <row r="666" spans="1:4" x14ac:dyDescent="0.25">
      <c r="A666" s="3" t="s">
        <v>11</v>
      </c>
      <c r="B666" s="3" t="s">
        <v>772</v>
      </c>
      <c r="C666" s="3" t="s">
        <v>255</v>
      </c>
      <c r="D666" s="3" t="s">
        <v>706</v>
      </c>
    </row>
    <row r="667" spans="1:4" x14ac:dyDescent="0.25">
      <c r="A667" s="3" t="s">
        <v>11</v>
      </c>
      <c r="B667" s="3" t="s">
        <v>772</v>
      </c>
      <c r="C667" s="3" t="s">
        <v>255</v>
      </c>
      <c r="D667" s="3" t="s">
        <v>708</v>
      </c>
    </row>
    <row r="668" spans="1:4" x14ac:dyDescent="0.25">
      <c r="A668" s="3" t="s">
        <v>11</v>
      </c>
      <c r="B668" s="3" t="s">
        <v>772</v>
      </c>
      <c r="C668" s="3" t="s">
        <v>281</v>
      </c>
      <c r="D668" s="3" t="s">
        <v>713</v>
      </c>
    </row>
    <row r="669" spans="1:4" x14ac:dyDescent="0.25">
      <c r="A669" s="3" t="s">
        <v>836</v>
      </c>
      <c r="B669" s="3" t="s">
        <v>781</v>
      </c>
      <c r="C669" s="3" t="s">
        <v>310</v>
      </c>
      <c r="D669" s="3" t="s">
        <v>680</v>
      </c>
    </row>
    <row r="670" spans="1:4" x14ac:dyDescent="0.25">
      <c r="A670" s="3" t="s">
        <v>837</v>
      </c>
      <c r="B670" s="3" t="s">
        <v>760</v>
      </c>
      <c r="C670" s="3" t="s">
        <v>292</v>
      </c>
      <c r="D670" s="3" t="s">
        <v>652</v>
      </c>
    </row>
    <row r="671" spans="1:4" x14ac:dyDescent="0.25">
      <c r="A671" s="3" t="s">
        <v>838</v>
      </c>
      <c r="B671" s="3" t="s">
        <v>839</v>
      </c>
      <c r="C671" s="3" t="s">
        <v>263</v>
      </c>
      <c r="D671" s="3" t="s">
        <v>725</v>
      </c>
    </row>
    <row r="672" spans="1:4" x14ac:dyDescent="0.25">
      <c r="A672" s="3" t="s">
        <v>838</v>
      </c>
      <c r="B672" s="3" t="s">
        <v>839</v>
      </c>
      <c r="C672" s="3" t="s">
        <v>263</v>
      </c>
      <c r="D672" s="3" t="s">
        <v>723</v>
      </c>
    </row>
    <row r="673" spans="1:4" x14ac:dyDescent="0.25">
      <c r="A673" s="3" t="s">
        <v>838</v>
      </c>
      <c r="B673" s="3" t="s">
        <v>839</v>
      </c>
      <c r="C673" s="3" t="s">
        <v>263</v>
      </c>
      <c r="D673" s="3" t="s">
        <v>726</v>
      </c>
    </row>
    <row r="674" spans="1:4" x14ac:dyDescent="0.25">
      <c r="A674" s="3" t="s">
        <v>89</v>
      </c>
      <c r="B674" s="3" t="s">
        <v>840</v>
      </c>
      <c r="C674" s="3" t="s">
        <v>336</v>
      </c>
      <c r="D674" s="3" t="s">
        <v>668</v>
      </c>
    </row>
    <row r="675" spans="1:4" x14ac:dyDescent="0.25">
      <c r="A675" s="3" t="s">
        <v>89</v>
      </c>
      <c r="B675" s="3" t="s">
        <v>840</v>
      </c>
      <c r="C675" s="3" t="s">
        <v>460</v>
      </c>
      <c r="D675" s="3" t="s">
        <v>744</v>
      </c>
    </row>
    <row r="676" spans="1:4" x14ac:dyDescent="0.25">
      <c r="A676" s="3" t="s">
        <v>89</v>
      </c>
      <c r="B676" s="3" t="s">
        <v>840</v>
      </c>
      <c r="C676" s="3" t="s">
        <v>298</v>
      </c>
      <c r="D676" s="3" t="s">
        <v>652</v>
      </c>
    </row>
    <row r="677" spans="1:4" x14ac:dyDescent="0.25">
      <c r="A677" s="3" t="s">
        <v>27</v>
      </c>
      <c r="B677" s="3" t="s">
        <v>841</v>
      </c>
      <c r="C677" s="3" t="s">
        <v>336</v>
      </c>
      <c r="D677" s="3" t="s">
        <v>668</v>
      </c>
    </row>
    <row r="678" spans="1:4" x14ac:dyDescent="0.25">
      <c r="A678" s="3" t="s">
        <v>27</v>
      </c>
      <c r="B678" s="3" t="s">
        <v>841</v>
      </c>
      <c r="C678" s="3" t="s">
        <v>263</v>
      </c>
      <c r="D678" s="3" t="s">
        <v>725</v>
      </c>
    </row>
    <row r="679" spans="1:4" x14ac:dyDescent="0.25">
      <c r="A679" s="3" t="s">
        <v>27</v>
      </c>
      <c r="B679" s="3" t="s">
        <v>841</v>
      </c>
      <c r="C679" s="3" t="s">
        <v>255</v>
      </c>
      <c r="D679" s="3" t="s">
        <v>712</v>
      </c>
    </row>
    <row r="680" spans="1:4" x14ac:dyDescent="0.25">
      <c r="A680" s="3" t="s">
        <v>27</v>
      </c>
      <c r="B680" s="3" t="s">
        <v>841</v>
      </c>
      <c r="C680" s="3" t="s">
        <v>298</v>
      </c>
      <c r="D680" s="3" t="s">
        <v>654</v>
      </c>
    </row>
    <row r="681" spans="1:4" x14ac:dyDescent="0.25">
      <c r="A681" s="3" t="s">
        <v>47</v>
      </c>
      <c r="B681" s="3" t="s">
        <v>842</v>
      </c>
      <c r="C681" s="3" t="s">
        <v>336</v>
      </c>
      <c r="D681" s="3" t="s">
        <v>668</v>
      </c>
    </row>
    <row r="682" spans="1:4" x14ac:dyDescent="0.25">
      <c r="A682" s="3" t="s">
        <v>47</v>
      </c>
      <c r="B682" s="3" t="s">
        <v>842</v>
      </c>
      <c r="C682" s="3" t="s">
        <v>336</v>
      </c>
      <c r="D682" s="3" t="s">
        <v>672</v>
      </c>
    </row>
    <row r="683" spans="1:4" x14ac:dyDescent="0.25">
      <c r="A683" s="3" t="s">
        <v>47</v>
      </c>
      <c r="B683" s="3" t="s">
        <v>842</v>
      </c>
      <c r="C683" s="3" t="s">
        <v>261</v>
      </c>
      <c r="D683" s="3" t="s">
        <v>667</v>
      </c>
    </row>
    <row r="684" spans="1:4" x14ac:dyDescent="0.25">
      <c r="A684" s="3" t="s">
        <v>47</v>
      </c>
      <c r="B684" s="3" t="s">
        <v>842</v>
      </c>
      <c r="C684" s="3" t="s">
        <v>693</v>
      </c>
      <c r="D684" s="3" t="s">
        <v>694</v>
      </c>
    </row>
    <row r="685" spans="1:4" x14ac:dyDescent="0.25">
      <c r="A685" s="3" t="s">
        <v>47</v>
      </c>
      <c r="B685" s="3" t="s">
        <v>842</v>
      </c>
      <c r="C685" s="3" t="s">
        <v>693</v>
      </c>
      <c r="D685" s="3" t="s">
        <v>695</v>
      </c>
    </row>
    <row r="686" spans="1:4" x14ac:dyDescent="0.25">
      <c r="A686" s="3" t="s">
        <v>47</v>
      </c>
      <c r="B686" s="3" t="s">
        <v>842</v>
      </c>
      <c r="C686" s="3" t="s">
        <v>263</v>
      </c>
      <c r="D686" s="3" t="s">
        <v>722</v>
      </c>
    </row>
    <row r="687" spans="1:4" x14ac:dyDescent="0.25">
      <c r="A687" s="3" t="s">
        <v>47</v>
      </c>
      <c r="B687" s="3" t="s">
        <v>842</v>
      </c>
      <c r="C687" s="3" t="s">
        <v>263</v>
      </c>
      <c r="D687" s="3" t="s">
        <v>696</v>
      </c>
    </row>
    <row r="688" spans="1:4" x14ac:dyDescent="0.25">
      <c r="A688" s="3" t="s">
        <v>47</v>
      </c>
      <c r="B688" s="3" t="s">
        <v>842</v>
      </c>
      <c r="C688" s="3" t="s">
        <v>699</v>
      </c>
      <c r="D688" s="3" t="s">
        <v>741</v>
      </c>
    </row>
    <row r="689" spans="1:4" x14ac:dyDescent="0.25">
      <c r="A689" s="3" t="s">
        <v>47</v>
      </c>
      <c r="B689" s="3" t="s">
        <v>842</v>
      </c>
      <c r="C689" s="3" t="s">
        <v>460</v>
      </c>
      <c r="D689" s="3" t="s">
        <v>742</v>
      </c>
    </row>
    <row r="690" spans="1:4" x14ac:dyDescent="0.25">
      <c r="A690" s="3" t="s">
        <v>47</v>
      </c>
      <c r="B690" s="3" t="s">
        <v>842</v>
      </c>
      <c r="C690" s="3" t="s">
        <v>271</v>
      </c>
      <c r="D690" s="3" t="s">
        <v>705</v>
      </c>
    </row>
    <row r="691" spans="1:4" x14ac:dyDescent="0.25">
      <c r="A691" s="3" t="s">
        <v>108</v>
      </c>
      <c r="B691" s="3" t="s">
        <v>665</v>
      </c>
      <c r="C691" s="3" t="s">
        <v>263</v>
      </c>
      <c r="D691" s="3" t="s">
        <v>722</v>
      </c>
    </row>
    <row r="692" spans="1:4" x14ac:dyDescent="0.25">
      <c r="A692" s="3" t="s">
        <v>108</v>
      </c>
      <c r="B692" s="3" t="s">
        <v>665</v>
      </c>
      <c r="C692" s="3" t="s">
        <v>263</v>
      </c>
      <c r="D692" s="3" t="s">
        <v>725</v>
      </c>
    </row>
    <row r="693" spans="1:4" x14ac:dyDescent="0.25">
      <c r="A693" s="3" t="s">
        <v>108</v>
      </c>
      <c r="B693" s="3" t="s">
        <v>665</v>
      </c>
      <c r="C693" s="3" t="s">
        <v>263</v>
      </c>
      <c r="D693" s="3" t="s">
        <v>723</v>
      </c>
    </row>
    <row r="694" spans="1:4" x14ac:dyDescent="0.25">
      <c r="A694" s="3" t="s">
        <v>108</v>
      </c>
      <c r="B694" s="3" t="s">
        <v>665</v>
      </c>
      <c r="C694" s="3" t="s">
        <v>263</v>
      </c>
      <c r="D694" s="3" t="s">
        <v>726</v>
      </c>
    </row>
    <row r="695" spans="1:4" x14ac:dyDescent="0.25">
      <c r="A695" s="3" t="s">
        <v>108</v>
      </c>
      <c r="B695" s="3" t="s">
        <v>665</v>
      </c>
      <c r="C695" s="3" t="s">
        <v>263</v>
      </c>
      <c r="D695" s="3" t="s">
        <v>696</v>
      </c>
    </row>
    <row r="696" spans="1:4" x14ac:dyDescent="0.25">
      <c r="A696" s="3" t="s">
        <v>108</v>
      </c>
      <c r="B696" s="3" t="s">
        <v>665</v>
      </c>
      <c r="C696" s="3" t="s">
        <v>271</v>
      </c>
      <c r="D696" s="3" t="s">
        <v>705</v>
      </c>
    </row>
    <row r="697" spans="1:4" x14ac:dyDescent="0.25">
      <c r="A697" s="3" t="s">
        <v>0</v>
      </c>
      <c r="B697" s="3" t="s">
        <v>665</v>
      </c>
      <c r="C697" s="3" t="s">
        <v>651</v>
      </c>
      <c r="D697" s="3" t="s">
        <v>654</v>
      </c>
    </row>
    <row r="698" spans="1:4" x14ac:dyDescent="0.25">
      <c r="A698" s="3" t="s">
        <v>0</v>
      </c>
      <c r="B698" s="3" t="s">
        <v>665</v>
      </c>
      <c r="C698" s="3" t="s">
        <v>336</v>
      </c>
      <c r="D698" s="3" t="s">
        <v>667</v>
      </c>
    </row>
    <row r="699" spans="1:4" x14ac:dyDescent="0.25">
      <c r="A699" s="3" t="s">
        <v>0</v>
      </c>
      <c r="B699" s="3" t="s">
        <v>665</v>
      </c>
      <c r="C699" s="3" t="s">
        <v>336</v>
      </c>
      <c r="D699" s="3" t="s">
        <v>668</v>
      </c>
    </row>
    <row r="700" spans="1:4" x14ac:dyDescent="0.25">
      <c r="A700" s="3" t="s">
        <v>0</v>
      </c>
      <c r="B700" s="3" t="s">
        <v>665</v>
      </c>
      <c r="C700" s="3" t="s">
        <v>336</v>
      </c>
      <c r="D700" s="3" t="s">
        <v>672</v>
      </c>
    </row>
    <row r="701" spans="1:4" x14ac:dyDescent="0.25">
      <c r="A701" s="3" t="s">
        <v>0</v>
      </c>
      <c r="B701" s="3" t="s">
        <v>665</v>
      </c>
      <c r="C701" s="3" t="s">
        <v>261</v>
      </c>
      <c r="D701" s="3" t="s">
        <v>667</v>
      </c>
    </row>
    <row r="702" spans="1:4" x14ac:dyDescent="0.25">
      <c r="A702" s="3" t="s">
        <v>0</v>
      </c>
      <c r="B702" s="3" t="s">
        <v>665</v>
      </c>
      <c r="C702" s="3" t="s">
        <v>261</v>
      </c>
      <c r="D702" s="3" t="s">
        <v>672</v>
      </c>
    </row>
    <row r="703" spans="1:4" x14ac:dyDescent="0.25">
      <c r="A703" s="3" t="s">
        <v>0</v>
      </c>
      <c r="B703" s="3" t="s">
        <v>665</v>
      </c>
      <c r="C703" s="3" t="s">
        <v>693</v>
      </c>
      <c r="D703" s="3" t="s">
        <v>694</v>
      </c>
    </row>
    <row r="704" spans="1:4" x14ac:dyDescent="0.25">
      <c r="A704" s="3" t="s">
        <v>0</v>
      </c>
      <c r="B704" s="3" t="s">
        <v>665</v>
      </c>
      <c r="C704" s="3" t="s">
        <v>697</v>
      </c>
      <c r="D704" s="3" t="s">
        <v>752</v>
      </c>
    </row>
    <row r="705" spans="1:4" x14ac:dyDescent="0.25">
      <c r="A705" s="3" t="s">
        <v>0</v>
      </c>
      <c r="B705" s="3" t="s">
        <v>665</v>
      </c>
      <c r="C705" s="3" t="s">
        <v>697</v>
      </c>
      <c r="D705" s="3" t="s">
        <v>698</v>
      </c>
    </row>
    <row r="706" spans="1:4" x14ac:dyDescent="0.25">
      <c r="A706" s="3" t="s">
        <v>0</v>
      </c>
      <c r="B706" s="3" t="s">
        <v>665</v>
      </c>
      <c r="C706" s="3" t="s">
        <v>688</v>
      </c>
      <c r="D706" s="3" t="s">
        <v>652</v>
      </c>
    </row>
    <row r="707" spans="1:4" x14ac:dyDescent="0.25">
      <c r="A707" s="3" t="s">
        <v>0</v>
      </c>
      <c r="B707" s="3" t="s">
        <v>665</v>
      </c>
      <c r="C707" s="3" t="s">
        <v>688</v>
      </c>
      <c r="D707" s="3" t="s">
        <v>654</v>
      </c>
    </row>
    <row r="708" spans="1:4" x14ac:dyDescent="0.25">
      <c r="A708" s="3" t="s">
        <v>0</v>
      </c>
      <c r="B708" s="3" t="s">
        <v>665</v>
      </c>
      <c r="C708" s="3" t="s">
        <v>699</v>
      </c>
      <c r="D708" s="3" t="s">
        <v>700</v>
      </c>
    </row>
    <row r="709" spans="1:4" x14ac:dyDescent="0.25">
      <c r="A709" s="3" t="s">
        <v>0</v>
      </c>
      <c r="B709" s="3" t="s">
        <v>665</v>
      </c>
      <c r="C709" s="3" t="s">
        <v>699</v>
      </c>
      <c r="D709" s="3" t="s">
        <v>703</v>
      </c>
    </row>
    <row r="710" spans="1:4" x14ac:dyDescent="0.25">
      <c r="A710" s="3" t="s">
        <v>0</v>
      </c>
      <c r="B710" s="3" t="s">
        <v>665</v>
      </c>
      <c r="C710" s="3" t="s">
        <v>699</v>
      </c>
      <c r="D710" s="3" t="s">
        <v>704</v>
      </c>
    </row>
    <row r="711" spans="1:4" x14ac:dyDescent="0.25">
      <c r="A711" s="3" t="s">
        <v>0</v>
      </c>
      <c r="B711" s="3" t="s">
        <v>665</v>
      </c>
      <c r="C711" s="3" t="s">
        <v>460</v>
      </c>
      <c r="D711" s="3" t="s">
        <v>742</v>
      </c>
    </row>
    <row r="712" spans="1:4" x14ac:dyDescent="0.25">
      <c r="A712" s="3" t="s">
        <v>0</v>
      </c>
      <c r="B712" s="3" t="s">
        <v>665</v>
      </c>
      <c r="C712" s="3" t="s">
        <v>460</v>
      </c>
      <c r="D712" s="3" t="s">
        <v>734</v>
      </c>
    </row>
    <row r="713" spans="1:4" x14ac:dyDescent="0.25">
      <c r="A713" s="3" t="s">
        <v>0</v>
      </c>
      <c r="B713" s="3" t="s">
        <v>665</v>
      </c>
      <c r="C713" s="3" t="s">
        <v>460</v>
      </c>
      <c r="D713" s="3" t="s">
        <v>754</v>
      </c>
    </row>
    <row r="714" spans="1:4" x14ac:dyDescent="0.25">
      <c r="A714" s="3" t="s">
        <v>0</v>
      </c>
      <c r="B714" s="3" t="s">
        <v>665</v>
      </c>
      <c r="C714" s="3" t="s">
        <v>460</v>
      </c>
      <c r="D714" s="3" t="s">
        <v>743</v>
      </c>
    </row>
    <row r="715" spans="1:4" x14ac:dyDescent="0.25">
      <c r="A715" s="3" t="s">
        <v>0</v>
      </c>
      <c r="B715" s="3" t="s">
        <v>665</v>
      </c>
      <c r="C715" s="3" t="s">
        <v>460</v>
      </c>
      <c r="D715" s="3" t="s">
        <v>735</v>
      </c>
    </row>
    <row r="716" spans="1:4" x14ac:dyDescent="0.25">
      <c r="A716" s="3" t="s">
        <v>0</v>
      </c>
      <c r="B716" s="3" t="s">
        <v>665</v>
      </c>
      <c r="C716" s="3" t="s">
        <v>460</v>
      </c>
      <c r="D716" s="3" t="s">
        <v>744</v>
      </c>
    </row>
    <row r="717" spans="1:4" x14ac:dyDescent="0.25">
      <c r="A717" s="3" t="s">
        <v>0</v>
      </c>
      <c r="B717" s="3" t="s">
        <v>665</v>
      </c>
      <c r="C717" s="3" t="s">
        <v>250</v>
      </c>
      <c r="D717" s="3" t="s">
        <v>654</v>
      </c>
    </row>
    <row r="718" spans="1:4" x14ac:dyDescent="0.25">
      <c r="A718" s="3" t="s">
        <v>0</v>
      </c>
      <c r="B718" s="3" t="s">
        <v>665</v>
      </c>
      <c r="C718" s="3" t="s">
        <v>313</v>
      </c>
      <c r="D718" s="3" t="s">
        <v>652</v>
      </c>
    </row>
    <row r="719" spans="1:4" x14ac:dyDescent="0.25">
      <c r="A719" s="3" t="s">
        <v>0</v>
      </c>
      <c r="B719" s="3" t="s">
        <v>665</v>
      </c>
      <c r="C719" s="3" t="s">
        <v>313</v>
      </c>
      <c r="D719" s="3" t="s">
        <v>654</v>
      </c>
    </row>
    <row r="720" spans="1:4" x14ac:dyDescent="0.25">
      <c r="A720" s="3" t="s">
        <v>0</v>
      </c>
      <c r="B720" s="3" t="s">
        <v>665</v>
      </c>
      <c r="C720" s="3" t="s">
        <v>255</v>
      </c>
      <c r="D720" s="3" t="s">
        <v>706</v>
      </c>
    </row>
    <row r="721" spans="1:4" x14ac:dyDescent="0.25">
      <c r="A721" s="3" t="s">
        <v>0</v>
      </c>
      <c r="B721" s="3" t="s">
        <v>665</v>
      </c>
      <c r="C721" s="3" t="s">
        <v>255</v>
      </c>
      <c r="D721" s="3" t="s">
        <v>707</v>
      </c>
    </row>
    <row r="722" spans="1:4" x14ac:dyDescent="0.25">
      <c r="A722" s="3" t="s">
        <v>0</v>
      </c>
      <c r="B722" s="3" t="s">
        <v>665</v>
      </c>
      <c r="C722" s="3" t="s">
        <v>255</v>
      </c>
      <c r="D722" s="3" t="s">
        <v>708</v>
      </c>
    </row>
    <row r="723" spans="1:4" x14ac:dyDescent="0.25">
      <c r="A723" s="3" t="s">
        <v>0</v>
      </c>
      <c r="B723" s="3" t="s">
        <v>665</v>
      </c>
      <c r="C723" s="3" t="s">
        <v>255</v>
      </c>
      <c r="D723" s="3" t="s">
        <v>709</v>
      </c>
    </row>
    <row r="724" spans="1:4" x14ac:dyDescent="0.25">
      <c r="A724" s="3" t="s">
        <v>0</v>
      </c>
      <c r="B724" s="3" t="s">
        <v>665</v>
      </c>
      <c r="C724" s="3" t="s">
        <v>255</v>
      </c>
      <c r="D724" s="3" t="s">
        <v>710</v>
      </c>
    </row>
    <row r="725" spans="1:4" x14ac:dyDescent="0.25">
      <c r="A725" s="3" t="s">
        <v>0</v>
      </c>
      <c r="B725" s="3" t="s">
        <v>665</v>
      </c>
      <c r="C725" s="3" t="s">
        <v>255</v>
      </c>
      <c r="D725" s="3" t="s">
        <v>711</v>
      </c>
    </row>
    <row r="726" spans="1:4" x14ac:dyDescent="0.25">
      <c r="A726" s="3" t="s">
        <v>0</v>
      </c>
      <c r="B726" s="3" t="s">
        <v>665</v>
      </c>
      <c r="C726" s="3" t="s">
        <v>255</v>
      </c>
      <c r="D726" s="3" t="s">
        <v>712</v>
      </c>
    </row>
    <row r="727" spans="1:4" x14ac:dyDescent="0.25">
      <c r="A727" s="3" t="s">
        <v>0</v>
      </c>
      <c r="B727" s="3" t="s">
        <v>665</v>
      </c>
      <c r="C727" s="3" t="s">
        <v>310</v>
      </c>
      <c r="D727" s="3" t="s">
        <v>667</v>
      </c>
    </row>
    <row r="728" spans="1:4" x14ac:dyDescent="0.25">
      <c r="A728" s="3" t="s">
        <v>0</v>
      </c>
      <c r="B728" s="3" t="s">
        <v>665</v>
      </c>
      <c r="C728" s="3" t="s">
        <v>310</v>
      </c>
      <c r="D728" s="3" t="s">
        <v>672</v>
      </c>
    </row>
    <row r="729" spans="1:4" x14ac:dyDescent="0.25">
      <c r="A729" s="3" t="s">
        <v>0</v>
      </c>
      <c r="B729" s="3" t="s">
        <v>665</v>
      </c>
      <c r="C729" s="3" t="s">
        <v>281</v>
      </c>
      <c r="D729" s="3" t="s">
        <v>713</v>
      </c>
    </row>
    <row r="730" spans="1:4" x14ac:dyDescent="0.25">
      <c r="A730" s="3" t="s">
        <v>0</v>
      </c>
      <c r="B730" s="3" t="s">
        <v>665</v>
      </c>
      <c r="C730" s="3" t="s">
        <v>298</v>
      </c>
      <c r="D730" s="3" t="s">
        <v>652</v>
      </c>
    </row>
    <row r="731" spans="1:4" x14ac:dyDescent="0.25">
      <c r="A731" s="3" t="s">
        <v>0</v>
      </c>
      <c r="B731" s="3" t="s">
        <v>665</v>
      </c>
      <c r="C731" s="3" t="s">
        <v>298</v>
      </c>
      <c r="D731" s="3" t="s">
        <v>654</v>
      </c>
    </row>
    <row r="732" spans="1:4" x14ac:dyDescent="0.25">
      <c r="A732" s="3" t="s">
        <v>0</v>
      </c>
      <c r="B732" s="3" t="s">
        <v>665</v>
      </c>
      <c r="C732" s="3" t="s">
        <v>714</v>
      </c>
      <c r="D732" s="3" t="s">
        <v>652</v>
      </c>
    </row>
    <row r="733" spans="1:4" x14ac:dyDescent="0.25">
      <c r="A733" s="3" t="s">
        <v>0</v>
      </c>
      <c r="B733" s="3" t="s">
        <v>665</v>
      </c>
      <c r="C733" s="3" t="s">
        <v>714</v>
      </c>
      <c r="D733" s="3" t="s">
        <v>654</v>
      </c>
    </row>
    <row r="734" spans="1:4" x14ac:dyDescent="0.25">
      <c r="A734" s="3" t="s">
        <v>85</v>
      </c>
      <c r="B734" s="3" t="s">
        <v>843</v>
      </c>
      <c r="C734" s="3" t="s">
        <v>271</v>
      </c>
      <c r="D734" s="3" t="s">
        <v>705</v>
      </c>
    </row>
    <row r="735" spans="1:4" x14ac:dyDescent="0.25">
      <c r="A735" s="3" t="s">
        <v>43</v>
      </c>
      <c r="B735" s="3" t="s">
        <v>844</v>
      </c>
      <c r="C735" s="3" t="s">
        <v>298</v>
      </c>
      <c r="D735" s="3" t="s">
        <v>652</v>
      </c>
    </row>
    <row r="736" spans="1:4" x14ac:dyDescent="0.25">
      <c r="A736" s="3" t="s">
        <v>845</v>
      </c>
      <c r="B736" s="3" t="s">
        <v>772</v>
      </c>
      <c r="C736" s="3" t="s">
        <v>292</v>
      </c>
      <c r="D736" s="3" t="s">
        <v>654</v>
      </c>
    </row>
    <row r="737" spans="1:4" x14ac:dyDescent="0.25">
      <c r="A737" s="3" t="s">
        <v>846</v>
      </c>
      <c r="B737" s="3" t="s">
        <v>847</v>
      </c>
      <c r="C737" s="3" t="s">
        <v>336</v>
      </c>
      <c r="D737" s="3" t="s">
        <v>668</v>
      </c>
    </row>
    <row r="738" spans="1:4" x14ac:dyDescent="0.25">
      <c r="A738" s="3" t="s">
        <v>848</v>
      </c>
      <c r="B738" s="3" t="s">
        <v>721</v>
      </c>
      <c r="C738" s="3" t="s">
        <v>310</v>
      </c>
      <c r="D738" s="3" t="s">
        <v>680</v>
      </c>
    </row>
    <row r="739" spans="1:4" x14ac:dyDescent="0.25">
      <c r="A739" s="3" t="s">
        <v>849</v>
      </c>
      <c r="B739" s="3" t="s">
        <v>653</v>
      </c>
      <c r="C739" s="3" t="s">
        <v>292</v>
      </c>
      <c r="D739" s="3" t="s">
        <v>654</v>
      </c>
    </row>
    <row r="740" spans="1:4" x14ac:dyDescent="0.25">
      <c r="A740" s="3" t="s">
        <v>850</v>
      </c>
      <c r="B740" s="3" t="s">
        <v>778</v>
      </c>
      <c r="C740" s="3" t="s">
        <v>310</v>
      </c>
      <c r="D740" s="3" t="s">
        <v>680</v>
      </c>
    </row>
    <row r="741" spans="1:4" x14ac:dyDescent="0.25">
      <c r="A741" s="3" t="s">
        <v>851</v>
      </c>
      <c r="B741" s="3" t="s">
        <v>653</v>
      </c>
      <c r="C741" s="3" t="s">
        <v>310</v>
      </c>
      <c r="D741" s="3" t="s">
        <v>680</v>
      </c>
    </row>
    <row r="742" spans="1:4" x14ac:dyDescent="0.25">
      <c r="A742" s="3" t="s">
        <v>852</v>
      </c>
      <c r="B742" s="3" t="s">
        <v>653</v>
      </c>
      <c r="C742" s="3" t="s">
        <v>292</v>
      </c>
      <c r="D742" s="3" t="s">
        <v>654</v>
      </c>
    </row>
    <row r="743" spans="1:4" x14ac:dyDescent="0.25">
      <c r="A743" s="3" t="s">
        <v>853</v>
      </c>
      <c r="B743" s="3" t="s">
        <v>854</v>
      </c>
      <c r="C743" s="3" t="s">
        <v>250</v>
      </c>
      <c r="D743" s="3" t="s">
        <v>654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5"/>
  <dimension ref="A3:CA100"/>
  <sheetViews>
    <sheetView topLeftCell="BQ2" workbookViewId="0">
      <selection activeCell="BZ8" sqref="BZ8"/>
    </sheetView>
  </sheetViews>
  <sheetFormatPr defaultRowHeight="14.4" x14ac:dyDescent="0.3"/>
  <cols>
    <col min="2" max="2" width="25" bestFit="1" customWidth="1"/>
    <col min="3" max="6" width="8.88671875" customWidth="1"/>
    <col min="25" max="25" width="13.5546875" customWidth="1"/>
    <col min="26" max="26" width="19.5546875" customWidth="1"/>
    <col min="27" max="27" width="10.109375" customWidth="1"/>
    <col min="28" max="28" width="10.6640625" customWidth="1"/>
    <col min="29" max="29" width="14.5546875" customWidth="1"/>
    <col min="30" max="30" width="18.5546875" customWidth="1"/>
    <col min="31" max="31" width="19.5546875" customWidth="1"/>
    <col min="32" max="34" width="3" customWidth="1"/>
    <col min="35" max="35" width="21.109375" customWidth="1"/>
    <col min="36" max="36" width="19.5546875" customWidth="1"/>
    <col min="37" max="37" width="5.5546875" customWidth="1"/>
    <col min="38" max="38" width="7.109375" customWidth="1"/>
    <col min="39" max="39" width="10.6640625" customWidth="1"/>
    <col min="40" max="41" width="4" customWidth="1"/>
    <col min="42" max="42" width="21.109375" customWidth="1"/>
    <col min="43" max="43" width="19.5546875" customWidth="1"/>
    <col min="44" max="44" width="5.5546875" customWidth="1"/>
    <col min="45" max="45" width="5.44140625" customWidth="1"/>
    <col min="46" max="46" width="10.6640625" customWidth="1"/>
    <col min="47" max="48" width="4" customWidth="1"/>
    <col min="49" max="49" width="17.33203125" bestFit="1" customWidth="1"/>
    <col min="50" max="50" width="7.109375" bestFit="1" customWidth="1"/>
    <col min="51" max="51" width="5.5546875" bestFit="1" customWidth="1"/>
    <col min="52" max="52" width="5.44140625" bestFit="1" customWidth="1"/>
    <col min="53" max="53" width="5.44140625" customWidth="1"/>
    <col min="54" max="60" width="4" customWidth="1"/>
    <col min="61" max="61" width="20.109375" customWidth="1"/>
    <col min="62" max="62" width="19.5546875" customWidth="1"/>
    <col min="63" max="63" width="10.109375" customWidth="1"/>
    <col min="64" max="64" width="10.6640625" customWidth="1"/>
    <col min="65" max="66" width="7.6640625" bestFit="1" customWidth="1"/>
    <col min="67" max="67" width="5" customWidth="1"/>
    <col min="68" max="68" width="21.109375" customWidth="1"/>
    <col min="69" max="69" width="19.5546875" bestFit="1" customWidth="1"/>
    <col min="70" max="70" width="5.5546875" customWidth="1"/>
    <col min="71" max="71" width="7.109375" customWidth="1"/>
    <col min="72" max="72" width="10.6640625" bestFit="1" customWidth="1"/>
    <col min="73" max="74" width="3.88671875" customWidth="1"/>
    <col min="75" max="75" width="20.6640625" bestFit="1" customWidth="1"/>
  </cols>
  <sheetData>
    <row r="3" spans="1:79" x14ac:dyDescent="0.3">
      <c r="B3" s="31" t="s">
        <v>1282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Y3" s="30" t="s">
        <v>1286</v>
      </c>
      <c r="Z3" s="30"/>
      <c r="AA3" s="30"/>
      <c r="AB3" s="30"/>
      <c r="AC3" s="30"/>
      <c r="AD3" s="30"/>
      <c r="AE3" s="30"/>
      <c r="AI3" s="30" t="s">
        <v>1295</v>
      </c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H3" s="30" t="s">
        <v>1297</v>
      </c>
      <c r="BI3" s="30"/>
      <c r="BJ3" s="30"/>
      <c r="BK3" s="30"/>
      <c r="BL3" s="30"/>
      <c r="BM3" s="30"/>
      <c r="BN3" s="30"/>
    </row>
    <row r="4" spans="1:79" x14ac:dyDescent="0.3">
      <c r="Y4" s="4" t="s">
        <v>247</v>
      </c>
      <c r="Z4" t="s">
        <v>1287</v>
      </c>
      <c r="BP4" s="4" t="s">
        <v>208</v>
      </c>
      <c r="BQ4" t="s">
        <v>230</v>
      </c>
    </row>
    <row r="5" spans="1:79" x14ac:dyDescent="0.3">
      <c r="B5" s="4" t="s">
        <v>1280</v>
      </c>
      <c r="C5" s="4" t="s">
        <v>1281</v>
      </c>
    </row>
    <row r="6" spans="1:79" x14ac:dyDescent="0.3">
      <c r="A6" t="s">
        <v>1283</v>
      </c>
      <c r="B6" s="4" t="s">
        <v>1278</v>
      </c>
      <c r="C6" t="s">
        <v>77</v>
      </c>
      <c r="D6" t="s">
        <v>79</v>
      </c>
      <c r="E6" t="s">
        <v>80</v>
      </c>
      <c r="F6" t="s">
        <v>1279</v>
      </c>
      <c r="G6" t="s">
        <v>1284</v>
      </c>
      <c r="Z6" s="4" t="s">
        <v>1281</v>
      </c>
      <c r="AJ6" s="4" t="s">
        <v>1281</v>
      </c>
      <c r="AP6" s="4" t="s">
        <v>1293</v>
      </c>
      <c r="AQ6" s="4" t="s">
        <v>1281</v>
      </c>
      <c r="BJ6" s="4" t="s">
        <v>1281</v>
      </c>
      <c r="BP6" s="4" t="s">
        <v>1293</v>
      </c>
      <c r="BQ6" s="4" t="s">
        <v>1281</v>
      </c>
    </row>
    <row r="7" spans="1:79" x14ac:dyDescent="0.3">
      <c r="A7">
        <v>1</v>
      </c>
      <c r="B7" s="5" t="s">
        <v>1</v>
      </c>
      <c r="C7" s="1">
        <v>3</v>
      </c>
      <c r="D7" s="1">
        <v>3</v>
      </c>
      <c r="E7" s="1"/>
      <c r="F7" s="1">
        <v>6</v>
      </c>
      <c r="H7">
        <f t="shared" ref="H7:H71" si="0">_xlfn.RANK.EQ(M7,$M$7:$M$99,0)</f>
        <v>10</v>
      </c>
      <c r="I7" s="5" t="s">
        <v>1265</v>
      </c>
      <c r="J7">
        <f>IFERROR(VLOOKUP(I7,$B$6:$E$100,2,0)*10000,0)</f>
        <v>0</v>
      </c>
      <c r="K7">
        <f>IFERROR(VLOOKUP(I7,$B$6:$E$100,3,0)*100,0)</f>
        <v>200</v>
      </c>
      <c r="L7">
        <f>IFERROR(VLOOKUP(I7,$B$6:$E$100,4,0)*1,0)</f>
        <v>2</v>
      </c>
      <c r="M7">
        <f>IFERROR(SUM(J7:L7),0)</f>
        <v>202</v>
      </c>
      <c r="O7">
        <f t="shared" ref="O7:O21" si="1">LARGE($M$7:$M$99,P7)</f>
        <v>30300</v>
      </c>
      <c r="P7">
        <v>1</v>
      </c>
      <c r="Q7" t="str">
        <f t="array" ref="Q7">INDEX($I$7:$I$99,SMALL(IF($M$7:$M$99=O7,ROW($M$7:$M$99)-6),COUNTIF($O$7:O7,O7)))</f>
        <v>China</v>
      </c>
      <c r="R7" s="6">
        <f t="shared" ref="R7:R21" si="2">VLOOKUP($Q7,$B$7:$F$100,2,0)</f>
        <v>3</v>
      </c>
      <c r="S7" s="6">
        <f t="shared" ref="S7:S21" si="3">VLOOKUP($Q7,$B$7:$F$100,3,0)</f>
        <v>3</v>
      </c>
      <c r="T7" s="6">
        <f t="shared" ref="T7:T21" si="4">VLOOKUP($Q7,$B$7:$F$100,4,0)</f>
        <v>0</v>
      </c>
      <c r="U7" s="6">
        <f t="shared" ref="U7:U21" si="5">VLOOKUP($Q7,$B$7:$F$100,5,0)</f>
        <v>6</v>
      </c>
      <c r="Z7" t="s">
        <v>78</v>
      </c>
      <c r="AA7" t="s">
        <v>104</v>
      </c>
      <c r="AB7" t="s">
        <v>1279</v>
      </c>
      <c r="AJ7" t="s">
        <v>77</v>
      </c>
      <c r="AK7" t="s">
        <v>79</v>
      </c>
      <c r="AL7" t="s">
        <v>80</v>
      </c>
      <c r="AM7" t="s">
        <v>1279</v>
      </c>
      <c r="AP7" s="4" t="s">
        <v>1278</v>
      </c>
      <c r="AQ7" t="s">
        <v>80</v>
      </c>
      <c r="AR7" t="s">
        <v>79</v>
      </c>
      <c r="AS7" t="s">
        <v>77</v>
      </c>
      <c r="AT7" t="s">
        <v>1279</v>
      </c>
      <c r="AX7" s="17" t="s">
        <v>80</v>
      </c>
      <c r="AY7" s="17" t="s">
        <v>79</v>
      </c>
      <c r="AZ7" s="17" t="s">
        <v>77</v>
      </c>
      <c r="BA7" s="17" t="s">
        <v>1294</v>
      </c>
      <c r="BB7" s="17" t="s">
        <v>1279</v>
      </c>
      <c r="BJ7" t="s">
        <v>78</v>
      </c>
      <c r="BK7" t="s">
        <v>104</v>
      </c>
      <c r="BL7" t="s">
        <v>1279</v>
      </c>
      <c r="BP7" s="4" t="s">
        <v>1278</v>
      </c>
      <c r="BQ7" t="s">
        <v>77</v>
      </c>
      <c r="BR7" t="s">
        <v>79</v>
      </c>
      <c r="BS7" t="s">
        <v>80</v>
      </c>
      <c r="BT7" t="s">
        <v>1279</v>
      </c>
      <c r="BW7" s="17" t="s">
        <v>1278</v>
      </c>
      <c r="BX7" s="17" t="s">
        <v>80</v>
      </c>
      <c r="BY7" s="17" t="s">
        <v>79</v>
      </c>
      <c r="BZ7" s="17" t="s">
        <v>77</v>
      </c>
      <c r="CA7" s="17" t="s">
        <v>1279</v>
      </c>
    </row>
    <row r="8" spans="1:79" x14ac:dyDescent="0.3">
      <c r="A8">
        <v>2</v>
      </c>
      <c r="B8" s="5" t="s">
        <v>1181</v>
      </c>
      <c r="C8" s="1">
        <v>2</v>
      </c>
      <c r="D8" s="1">
        <v>1</v>
      </c>
      <c r="E8" s="1"/>
      <c r="F8" s="1">
        <v>3</v>
      </c>
      <c r="H8">
        <f t="shared" si="0"/>
        <v>1</v>
      </c>
      <c r="I8" s="5" t="s">
        <v>1</v>
      </c>
      <c r="J8">
        <f t="shared" ref="J8:J71" si="6">IFERROR(VLOOKUP(I8,$B$6:$E$100,2,0)*10000,0)</f>
        <v>30000</v>
      </c>
      <c r="K8">
        <f t="shared" ref="K8:K71" si="7">IFERROR(VLOOKUP(I8,$B$6:$E$100,3,0)*100,0)</f>
        <v>300</v>
      </c>
      <c r="L8">
        <f t="shared" ref="L8:L71" si="8">IFERROR(VLOOKUP(I8,$B$6:$E$100,4,0)*1,0)</f>
        <v>0</v>
      </c>
      <c r="M8">
        <f t="shared" ref="M8:M71" si="9">IFERROR(SUM(J8:L8),0)</f>
        <v>30300</v>
      </c>
      <c r="O8">
        <f t="shared" si="1"/>
        <v>20100</v>
      </c>
      <c r="P8">
        <v>2</v>
      </c>
      <c r="Q8" t="str">
        <f t="array" ref="Q8">INDEX($I$7:$I$99,SMALL(IF($M$7:$M$99=O8,ROW($M$7:$M$99)-6),COUNTIF($O$7:O8,O8)))</f>
        <v>Grã Bretanha</v>
      </c>
      <c r="R8" s="6">
        <f t="shared" si="2"/>
        <v>2</v>
      </c>
      <c r="S8" s="6">
        <f t="shared" si="3"/>
        <v>1</v>
      </c>
      <c r="T8" s="6">
        <f t="shared" si="4"/>
        <v>0</v>
      </c>
      <c r="U8" s="6">
        <f t="shared" si="5"/>
        <v>3</v>
      </c>
      <c r="Y8" t="s">
        <v>1285</v>
      </c>
      <c r="Z8" s="1">
        <v>5498</v>
      </c>
      <c r="AA8" s="1">
        <v>5985</v>
      </c>
      <c r="AB8" s="1">
        <v>11483</v>
      </c>
      <c r="AI8" t="s">
        <v>1293</v>
      </c>
      <c r="AJ8" s="1">
        <v>37</v>
      </c>
      <c r="AK8" s="1">
        <v>43</v>
      </c>
      <c r="AL8" s="1">
        <v>70</v>
      </c>
      <c r="AM8" s="1">
        <v>150</v>
      </c>
      <c r="AP8" s="5" t="s">
        <v>980</v>
      </c>
      <c r="AQ8" s="1">
        <v>1</v>
      </c>
      <c r="AR8" s="1">
        <v>1</v>
      </c>
      <c r="AS8" s="1">
        <v>1</v>
      </c>
      <c r="AT8" s="1">
        <v>3</v>
      </c>
      <c r="AW8" s="5" t="s">
        <v>980</v>
      </c>
      <c r="AX8">
        <f>IFERROR(INDEX($AQ$8:$AT$28,MATCH($AW8,$AP$8:$AP$28,0),MATCH(AX$7,$AQ$7:$AT$7,0)),0)</f>
        <v>1</v>
      </c>
      <c r="AY8">
        <f t="shared" ref="AY8:BB28" si="10">IFERROR(INDEX($AQ$8:$AT$28,MATCH($AW8,$AP$8:$AP$28,0),MATCH(AY$7,$AQ$7:$AT$7,0)),0)</f>
        <v>1</v>
      </c>
      <c r="AZ8">
        <f t="shared" si="10"/>
        <v>1</v>
      </c>
      <c r="BA8">
        <v>2</v>
      </c>
      <c r="BB8" t="str">
        <f>"Total: "&amp;IFERROR(INDEX($AQ$8:$AT$28,MATCH($AW8,$AP$8:$AP$28,0),MATCH(BB$7,$AQ$7:$AT$7,0)),0)</f>
        <v>Total: 3</v>
      </c>
      <c r="BI8" t="s">
        <v>1296</v>
      </c>
      <c r="BJ8" s="1">
        <v>151</v>
      </c>
      <c r="BK8" s="1">
        <v>168</v>
      </c>
      <c r="BL8" s="1">
        <v>319</v>
      </c>
      <c r="BP8" s="5" t="s">
        <v>582</v>
      </c>
      <c r="BQ8" s="1"/>
      <c r="BR8" s="1"/>
      <c r="BS8" s="1">
        <v>2</v>
      </c>
      <c r="BT8" s="1">
        <v>2</v>
      </c>
      <c r="BW8" s="5" t="s">
        <v>582</v>
      </c>
      <c r="BX8" s="1">
        <f t="shared" ref="BX8:BX21" si="11">IFERROR(INDEX($BQ$8:$BT$21,MATCH($BW8,$BP$8:$BP$21,0),MATCH(BX$7,$BQ$7:$BT$7,0)),0)</f>
        <v>2</v>
      </c>
      <c r="BY8" s="1">
        <f t="shared" ref="BY8:CA21" si="12">IFERROR(INDEX($BQ$8:$BT$21,MATCH($BW8,$BP$8:$BP$21,0),MATCH(BY$7,$BQ$7:$BT$7,0)),0)</f>
        <v>0</v>
      </c>
      <c r="BZ8" s="1">
        <f t="shared" si="12"/>
        <v>0</v>
      </c>
      <c r="CA8" s="1">
        <f t="shared" si="12"/>
        <v>2</v>
      </c>
    </row>
    <row r="9" spans="1:79" x14ac:dyDescent="0.3">
      <c r="A9">
        <v>3</v>
      </c>
      <c r="B9" s="5" t="s">
        <v>1233</v>
      </c>
      <c r="C9" s="1">
        <v>1</v>
      </c>
      <c r="D9" s="1"/>
      <c r="E9" s="1"/>
      <c r="F9" s="1">
        <v>1</v>
      </c>
      <c r="H9">
        <f t="shared" si="0"/>
        <v>4</v>
      </c>
      <c r="I9" s="5" t="s">
        <v>989</v>
      </c>
      <c r="J9">
        <f t="shared" si="6"/>
        <v>10000</v>
      </c>
      <c r="K9">
        <f t="shared" si="7"/>
        <v>100</v>
      </c>
      <c r="L9">
        <f t="shared" si="8"/>
        <v>1</v>
      </c>
      <c r="M9">
        <f t="shared" si="9"/>
        <v>10101</v>
      </c>
      <c r="O9">
        <f t="shared" si="1"/>
        <v>10201</v>
      </c>
      <c r="P9">
        <v>3</v>
      </c>
      <c r="Q9" t="str">
        <f t="array" ref="Q9">INDEX($I$7:$I$99,SMALL(IF($M$7:$M$99=O9,ROW($M$7:$M$99)-6),COUNTIF($O$7:O9,O9)))</f>
        <v>ROC</v>
      </c>
      <c r="R9" s="6">
        <f t="shared" si="2"/>
        <v>1</v>
      </c>
      <c r="S9" s="6">
        <f t="shared" si="3"/>
        <v>2</v>
      </c>
      <c r="T9" s="6">
        <f t="shared" si="4"/>
        <v>1</v>
      </c>
      <c r="U9" s="6">
        <f t="shared" si="5"/>
        <v>4</v>
      </c>
      <c r="AP9" s="5" t="s">
        <v>979</v>
      </c>
      <c r="AQ9" s="1">
        <v>1</v>
      </c>
      <c r="AR9" s="1"/>
      <c r="AS9" s="1"/>
      <c r="AT9" s="1">
        <v>1</v>
      </c>
      <c r="AW9" s="5" t="s">
        <v>979</v>
      </c>
      <c r="AX9">
        <f t="shared" ref="AX9:AX28" si="13">IFERROR(INDEX($AQ$8:$AT$28,MATCH($AW9,$AP$8:$AP$28,0),MATCH(AX$7,$AQ$7:$AT$7,0)),0)</f>
        <v>1</v>
      </c>
      <c r="AY9">
        <f t="shared" si="10"/>
        <v>0</v>
      </c>
      <c r="AZ9">
        <f t="shared" si="10"/>
        <v>0</v>
      </c>
      <c r="BA9">
        <v>2</v>
      </c>
      <c r="BB9" t="str">
        <f t="shared" ref="BB9:BB27" si="14">"Total: "&amp;IFERROR(INDEX($AQ$8:$AT$28,MATCH($AW9,$AP$8:$AP$28,0),MATCH(BB$7,$AQ$7:$AT$7,0)),0)</f>
        <v>Total: 1</v>
      </c>
      <c r="BP9" s="5" t="s">
        <v>585</v>
      </c>
      <c r="BQ9" s="1">
        <v>1</v>
      </c>
      <c r="BR9" s="1">
        <v>1</v>
      </c>
      <c r="BS9" s="1">
        <v>1</v>
      </c>
      <c r="BT9" s="1">
        <v>3</v>
      </c>
      <c r="BW9" s="5" t="s">
        <v>585</v>
      </c>
      <c r="BX9" s="1">
        <f t="shared" si="11"/>
        <v>1</v>
      </c>
      <c r="BY9" s="1">
        <f t="shared" si="12"/>
        <v>1</v>
      </c>
      <c r="BZ9" s="1">
        <f t="shared" si="12"/>
        <v>1</v>
      </c>
      <c r="CA9" s="1">
        <f t="shared" si="12"/>
        <v>3</v>
      </c>
    </row>
    <row r="10" spans="1:79" x14ac:dyDescent="0.3">
      <c r="A10">
        <v>4</v>
      </c>
      <c r="B10" s="5" t="s">
        <v>990</v>
      </c>
      <c r="C10" s="1">
        <v>1</v>
      </c>
      <c r="D10" s="1"/>
      <c r="E10" s="1"/>
      <c r="F10" s="1">
        <v>1</v>
      </c>
      <c r="H10">
        <f t="shared" si="0"/>
        <v>3</v>
      </c>
      <c r="I10" s="5" t="s">
        <v>4</v>
      </c>
      <c r="J10">
        <f t="shared" si="6"/>
        <v>10000</v>
      </c>
      <c r="K10">
        <f t="shared" si="7"/>
        <v>200</v>
      </c>
      <c r="L10">
        <f t="shared" si="8"/>
        <v>1</v>
      </c>
      <c r="M10">
        <f t="shared" si="9"/>
        <v>10201</v>
      </c>
      <c r="O10">
        <f t="shared" si="1"/>
        <v>10101</v>
      </c>
      <c r="P10">
        <v>4</v>
      </c>
      <c r="Q10" t="str">
        <f t="array" ref="Q10">INDEX($I$7:$I$99,SMALL(IF($M$7:$M$99=O10,ROW($M$7:$M$99)-6),COUNTIF($O$7:O10,O10)))</f>
        <v>Japão</v>
      </c>
      <c r="R10" s="6">
        <f t="shared" si="2"/>
        <v>1</v>
      </c>
      <c r="S10" s="6">
        <f t="shared" si="3"/>
        <v>1</v>
      </c>
      <c r="T10" s="6">
        <f t="shared" si="4"/>
        <v>1</v>
      </c>
      <c r="U10" s="6">
        <f t="shared" si="5"/>
        <v>3</v>
      </c>
      <c r="AP10" s="5" t="s">
        <v>978</v>
      </c>
      <c r="AQ10" s="1">
        <v>2</v>
      </c>
      <c r="AR10" s="1"/>
      <c r="AS10" s="1">
        <v>1</v>
      </c>
      <c r="AT10" s="1">
        <v>3</v>
      </c>
      <c r="AW10" s="5" t="s">
        <v>978</v>
      </c>
      <c r="AX10">
        <f t="shared" si="13"/>
        <v>2</v>
      </c>
      <c r="AY10">
        <f t="shared" si="10"/>
        <v>0</v>
      </c>
      <c r="AZ10">
        <f t="shared" si="10"/>
        <v>1</v>
      </c>
      <c r="BA10">
        <v>2</v>
      </c>
      <c r="BB10" t="str">
        <f t="shared" si="14"/>
        <v>Total: 3</v>
      </c>
      <c r="BP10" s="5" t="s">
        <v>1031</v>
      </c>
      <c r="BQ10" s="1">
        <v>1</v>
      </c>
      <c r="BR10" s="1"/>
      <c r="BS10" s="1"/>
      <c r="BT10" s="1">
        <v>1</v>
      </c>
      <c r="BW10" s="5" t="s">
        <v>1031</v>
      </c>
      <c r="BX10" s="1">
        <f t="shared" si="11"/>
        <v>0</v>
      </c>
      <c r="BY10" s="1">
        <f t="shared" si="12"/>
        <v>0</v>
      </c>
      <c r="BZ10" s="1">
        <f t="shared" si="12"/>
        <v>1</v>
      </c>
      <c r="CA10" s="1">
        <f t="shared" si="12"/>
        <v>1</v>
      </c>
    </row>
    <row r="11" spans="1:79" x14ac:dyDescent="0.3">
      <c r="A11">
        <v>5</v>
      </c>
      <c r="B11" s="5" t="s">
        <v>1229</v>
      </c>
      <c r="C11" s="1">
        <v>1</v>
      </c>
      <c r="D11" s="1"/>
      <c r="E11" s="1"/>
      <c r="F11" s="1">
        <v>1</v>
      </c>
      <c r="H11">
        <f t="shared" si="0"/>
        <v>2</v>
      </c>
      <c r="I11" s="5" t="s">
        <v>1181</v>
      </c>
      <c r="J11">
        <f t="shared" si="6"/>
        <v>20000</v>
      </c>
      <c r="K11">
        <f t="shared" si="7"/>
        <v>100</v>
      </c>
      <c r="L11">
        <f t="shared" si="8"/>
        <v>0</v>
      </c>
      <c r="M11">
        <f t="shared" si="9"/>
        <v>20100</v>
      </c>
      <c r="O11">
        <f t="shared" si="1"/>
        <v>10001</v>
      </c>
      <c r="P11">
        <v>5</v>
      </c>
      <c r="Q11" t="str">
        <f t="array" ref="Q11">INDEX($I$7:$I$99,SMALL(IF($M$7:$M$99=O11,ROW($M$7:$M$99)-6),COUNTIF($O$7:O11,O11)))</f>
        <v>França</v>
      </c>
      <c r="R11" s="6">
        <f t="shared" si="2"/>
        <v>1</v>
      </c>
      <c r="S11" s="6">
        <f t="shared" si="3"/>
        <v>0</v>
      </c>
      <c r="T11" s="6">
        <f t="shared" si="4"/>
        <v>1</v>
      </c>
      <c r="U11" s="6">
        <f t="shared" si="5"/>
        <v>2</v>
      </c>
      <c r="Z11" t="s">
        <v>78</v>
      </c>
      <c r="AA11" t="s">
        <v>104</v>
      </c>
      <c r="AB11" t="s">
        <v>1279</v>
      </c>
      <c r="AC11" t="s">
        <v>1288</v>
      </c>
      <c r="AD11" t="s">
        <v>1289</v>
      </c>
      <c r="AP11" s="5" t="s">
        <v>1292</v>
      </c>
      <c r="AQ11" s="1"/>
      <c r="AR11" s="1"/>
      <c r="AS11" s="1">
        <v>1</v>
      </c>
      <c r="AT11" s="1">
        <v>1</v>
      </c>
      <c r="AW11" s="5" t="s">
        <v>1292</v>
      </c>
      <c r="AX11">
        <f t="shared" si="13"/>
        <v>0</v>
      </c>
      <c r="AY11">
        <f t="shared" si="10"/>
        <v>0</v>
      </c>
      <c r="AZ11">
        <f t="shared" si="10"/>
        <v>1</v>
      </c>
      <c r="BA11">
        <v>2</v>
      </c>
      <c r="BB11" t="str">
        <f t="shared" si="14"/>
        <v>Total: 1</v>
      </c>
      <c r="BJ11" t="s">
        <v>78</v>
      </c>
      <c r="BK11" t="s">
        <v>104</v>
      </c>
      <c r="BL11" t="s">
        <v>1279</v>
      </c>
      <c r="BM11" t="s">
        <v>1288</v>
      </c>
      <c r="BN11" t="s">
        <v>1289</v>
      </c>
      <c r="BP11" s="5" t="s">
        <v>587</v>
      </c>
      <c r="BQ11" s="1">
        <v>1</v>
      </c>
      <c r="BR11" s="1"/>
      <c r="BS11" s="1"/>
      <c r="BT11" s="1">
        <v>1</v>
      </c>
      <c r="BW11" s="5" t="s">
        <v>587</v>
      </c>
      <c r="BX11" s="1">
        <f t="shared" si="11"/>
        <v>0</v>
      </c>
      <c r="BY11" s="1">
        <f t="shared" si="12"/>
        <v>0</v>
      </c>
      <c r="BZ11" s="1">
        <f t="shared" si="12"/>
        <v>1</v>
      </c>
      <c r="CA11" s="1">
        <f t="shared" si="12"/>
        <v>1</v>
      </c>
    </row>
    <row r="12" spans="1:79" x14ac:dyDescent="0.3">
      <c r="A12">
        <v>6</v>
      </c>
      <c r="B12" s="5" t="s">
        <v>984</v>
      </c>
      <c r="C12" s="1">
        <v>1</v>
      </c>
      <c r="D12" s="1"/>
      <c r="E12" s="1"/>
      <c r="F12" s="1">
        <v>1</v>
      </c>
      <c r="H12">
        <f t="shared" si="0"/>
        <v>14</v>
      </c>
      <c r="I12" s="5" t="s">
        <v>982</v>
      </c>
      <c r="J12">
        <f t="shared" si="6"/>
        <v>0</v>
      </c>
      <c r="K12">
        <f t="shared" si="7"/>
        <v>0</v>
      </c>
      <c r="L12">
        <f t="shared" si="8"/>
        <v>2</v>
      </c>
      <c r="M12">
        <f t="shared" si="9"/>
        <v>2</v>
      </c>
      <c r="O12">
        <f t="shared" si="1"/>
        <v>10000</v>
      </c>
      <c r="P12">
        <v>6</v>
      </c>
      <c r="Q12" t="str">
        <f t="array" ref="Q12">INDEX($I$7:$I$99,SMALL(IF($M$7:$M$99=O12,ROW($M$7:$M$99)-6),COUNTIF($O$7:O12,O12)))</f>
        <v>Itália</v>
      </c>
      <c r="R12" s="6">
        <f t="shared" si="2"/>
        <v>1</v>
      </c>
      <c r="S12" s="6">
        <f t="shared" si="3"/>
        <v>0</v>
      </c>
      <c r="T12" s="6">
        <f t="shared" si="4"/>
        <v>0</v>
      </c>
      <c r="U12" s="6">
        <f t="shared" si="5"/>
        <v>1</v>
      </c>
      <c r="Y12" t="s">
        <v>227</v>
      </c>
      <c r="Z12" s="9">
        <f>Z8</f>
        <v>5498</v>
      </c>
      <c r="AA12" s="9">
        <f>AA8</f>
        <v>5985</v>
      </c>
      <c r="AB12" s="9">
        <f>AB8</f>
        <v>11483</v>
      </c>
      <c r="AC12" s="8">
        <f>Z12/$AB$12</f>
        <v>0.47879474005050943</v>
      </c>
      <c r="AD12" s="8">
        <f>AA12/$AB$12</f>
        <v>0.52120525994949052</v>
      </c>
      <c r="AJ12" t="str">
        <f t="shared" ref="AJ12:AM13" si="15">AJ7</f>
        <v>Ouro</v>
      </c>
      <c r="AK12" t="str">
        <f t="shared" si="15"/>
        <v>Prata</v>
      </c>
      <c r="AL12" t="str">
        <f t="shared" si="15"/>
        <v>Bronze</v>
      </c>
      <c r="AM12" t="str">
        <f t="shared" si="15"/>
        <v>Total Geral</v>
      </c>
      <c r="AP12" s="5" t="s">
        <v>976</v>
      </c>
      <c r="AQ12" s="1">
        <v>2</v>
      </c>
      <c r="AR12" s="1"/>
      <c r="AS12" s="1"/>
      <c r="AT12" s="1">
        <v>2</v>
      </c>
      <c r="AW12" s="5" t="s">
        <v>976</v>
      </c>
      <c r="AX12">
        <f t="shared" si="13"/>
        <v>2</v>
      </c>
      <c r="AY12">
        <f t="shared" si="10"/>
        <v>0</v>
      </c>
      <c r="AZ12">
        <f t="shared" si="10"/>
        <v>0</v>
      </c>
      <c r="BA12">
        <v>2</v>
      </c>
      <c r="BB12" t="str">
        <f t="shared" si="14"/>
        <v>Total: 2</v>
      </c>
      <c r="BI12" t="s">
        <v>227</v>
      </c>
      <c r="BJ12" s="9">
        <f>IFERROR(INDEX($BJ$8:$BL$9,1,MATCH(BJ11,$BJ$7:$BL$7,0)),0)</f>
        <v>151</v>
      </c>
      <c r="BK12" s="9">
        <f>IFERROR(INDEX($BJ$8:$BL$9,1,MATCH(BK11,$BJ$7:$BL$7,0)),0)</f>
        <v>168</v>
      </c>
      <c r="BL12" s="9">
        <f>IFERROR(INDEX($BJ$8:$BL$9,1,MATCH(BL11,$BJ$7:$BL$7,0)),0)</f>
        <v>319</v>
      </c>
      <c r="BM12" s="8">
        <f>BJ12/$BL$12</f>
        <v>0.47335423197492166</v>
      </c>
      <c r="BN12" s="8">
        <f>BK12/$BL$12</f>
        <v>0.52664576802507834</v>
      </c>
      <c r="BP12" s="5" t="s">
        <v>591</v>
      </c>
      <c r="BQ12" s="1">
        <v>1</v>
      </c>
      <c r="BR12" s="1">
        <v>1</v>
      </c>
      <c r="BS12" s="1"/>
      <c r="BT12" s="1">
        <v>2</v>
      </c>
      <c r="BW12" s="5" t="s">
        <v>591</v>
      </c>
      <c r="BX12" s="1">
        <f t="shared" si="11"/>
        <v>0</v>
      </c>
      <c r="BY12" s="1">
        <f t="shared" si="12"/>
        <v>1</v>
      </c>
      <c r="BZ12" s="1">
        <f t="shared" si="12"/>
        <v>1</v>
      </c>
      <c r="CA12" s="1">
        <f t="shared" si="12"/>
        <v>2</v>
      </c>
    </row>
    <row r="13" spans="1:79" x14ac:dyDescent="0.3">
      <c r="A13">
        <v>7</v>
      </c>
      <c r="B13" s="5" t="s">
        <v>4</v>
      </c>
      <c r="C13" s="1">
        <v>1</v>
      </c>
      <c r="D13" s="1">
        <v>2</v>
      </c>
      <c r="E13" s="1">
        <v>1</v>
      </c>
      <c r="F13" s="1">
        <v>4</v>
      </c>
      <c r="H13">
        <f t="shared" si="0"/>
        <v>11</v>
      </c>
      <c r="I13" s="5" t="s">
        <v>1214</v>
      </c>
      <c r="J13">
        <f t="shared" si="6"/>
        <v>0</v>
      </c>
      <c r="K13">
        <f t="shared" si="7"/>
        <v>100</v>
      </c>
      <c r="L13">
        <f t="shared" si="8"/>
        <v>0</v>
      </c>
      <c r="M13">
        <f t="shared" si="9"/>
        <v>100</v>
      </c>
      <c r="O13">
        <f t="shared" si="1"/>
        <v>10000</v>
      </c>
      <c r="P13">
        <v>7</v>
      </c>
      <c r="Q13" t="str">
        <f t="array" ref="Q13">INDEX($I$7:$I$99,SMALL(IF($M$7:$M$99=O13,ROW($M$7:$M$99)-6),COUNTIF($O$7:O13,O13)))</f>
        <v>República da Coreia</v>
      </c>
      <c r="R13" s="6">
        <f t="shared" si="2"/>
        <v>1</v>
      </c>
      <c r="S13" s="6">
        <f t="shared" si="3"/>
        <v>0</v>
      </c>
      <c r="T13" s="6">
        <f t="shared" si="4"/>
        <v>0</v>
      </c>
      <c r="U13" s="6">
        <f t="shared" si="5"/>
        <v>1</v>
      </c>
      <c r="AJ13">
        <f t="shared" si="15"/>
        <v>37</v>
      </c>
      <c r="AK13">
        <f t="shared" si="15"/>
        <v>43</v>
      </c>
      <c r="AL13">
        <f t="shared" si="15"/>
        <v>70</v>
      </c>
      <c r="AM13">
        <f t="shared" si="15"/>
        <v>150</v>
      </c>
      <c r="AP13" s="5" t="s">
        <v>975</v>
      </c>
      <c r="AQ13" s="1">
        <v>1</v>
      </c>
      <c r="AR13" s="1"/>
      <c r="AS13" s="1"/>
      <c r="AT13" s="1">
        <v>1</v>
      </c>
      <c r="AW13" s="5" t="s">
        <v>975</v>
      </c>
      <c r="AX13">
        <f t="shared" si="13"/>
        <v>1</v>
      </c>
      <c r="AY13">
        <f t="shared" si="10"/>
        <v>0</v>
      </c>
      <c r="AZ13">
        <f t="shared" si="10"/>
        <v>0</v>
      </c>
      <c r="BA13">
        <v>2</v>
      </c>
      <c r="BB13" t="str">
        <f t="shared" si="14"/>
        <v>Total: 1</v>
      </c>
      <c r="BP13" s="5" t="s">
        <v>1043</v>
      </c>
      <c r="BQ13" s="1"/>
      <c r="BR13" s="1"/>
      <c r="BS13" s="1">
        <v>2</v>
      </c>
      <c r="BT13" s="1">
        <v>2</v>
      </c>
      <c r="BW13" s="5" t="s">
        <v>1043</v>
      </c>
      <c r="BX13" s="1">
        <f t="shared" si="11"/>
        <v>2</v>
      </c>
      <c r="BY13" s="1">
        <f t="shared" si="12"/>
        <v>0</v>
      </c>
      <c r="BZ13" s="1">
        <f t="shared" si="12"/>
        <v>0</v>
      </c>
      <c r="CA13" s="1">
        <f t="shared" si="12"/>
        <v>2</v>
      </c>
    </row>
    <row r="14" spans="1:79" x14ac:dyDescent="0.3">
      <c r="A14">
        <v>8</v>
      </c>
      <c r="B14" s="5" t="s">
        <v>1177</v>
      </c>
      <c r="C14" s="1">
        <v>1</v>
      </c>
      <c r="D14" s="1"/>
      <c r="E14" s="1">
        <v>1</v>
      </c>
      <c r="F14" s="1">
        <v>2</v>
      </c>
      <c r="H14">
        <f t="shared" si="0"/>
        <v>5</v>
      </c>
      <c r="I14" s="5" t="s">
        <v>1177</v>
      </c>
      <c r="J14">
        <f t="shared" si="6"/>
        <v>10000</v>
      </c>
      <c r="K14">
        <f t="shared" si="7"/>
        <v>0</v>
      </c>
      <c r="L14">
        <f t="shared" si="8"/>
        <v>1</v>
      </c>
      <c r="M14">
        <f t="shared" si="9"/>
        <v>10001</v>
      </c>
      <c r="O14">
        <f t="shared" si="1"/>
        <v>10000</v>
      </c>
      <c r="P14">
        <v>8</v>
      </c>
      <c r="Q14" t="str">
        <f t="array" ref="Q14">INDEX($I$7:$I$99,SMALL(IF($M$7:$M$99=O14,ROW($M$7:$M$99)-6),COUNTIF($O$7:O14,O14)))</f>
        <v>Polônia</v>
      </c>
      <c r="R14" s="6">
        <f t="shared" si="2"/>
        <v>1</v>
      </c>
      <c r="S14" s="6">
        <f t="shared" si="3"/>
        <v>0</v>
      </c>
      <c r="T14" s="6">
        <f t="shared" si="4"/>
        <v>0</v>
      </c>
      <c r="U14" s="6">
        <f t="shared" si="5"/>
        <v>1</v>
      </c>
      <c r="AP14" s="5" t="s">
        <v>974</v>
      </c>
      <c r="AQ14" s="1">
        <v>2</v>
      </c>
      <c r="AR14" s="1">
        <v>1</v>
      </c>
      <c r="AS14" s="1"/>
      <c r="AT14" s="1">
        <v>3</v>
      </c>
      <c r="AW14" s="5" t="s">
        <v>974</v>
      </c>
      <c r="AX14">
        <f t="shared" si="13"/>
        <v>2</v>
      </c>
      <c r="AY14">
        <f t="shared" si="10"/>
        <v>1</v>
      </c>
      <c r="AZ14">
        <f t="shared" si="10"/>
        <v>0</v>
      </c>
      <c r="BA14">
        <v>2</v>
      </c>
      <c r="BB14" t="str">
        <f t="shared" si="14"/>
        <v>Total: 3</v>
      </c>
      <c r="BP14" s="5" t="s">
        <v>1021</v>
      </c>
      <c r="BQ14" s="1">
        <v>1</v>
      </c>
      <c r="BR14" s="1"/>
      <c r="BS14" s="1"/>
      <c r="BT14" s="1">
        <v>1</v>
      </c>
      <c r="BW14" s="5" t="s">
        <v>1021</v>
      </c>
      <c r="BX14" s="1">
        <f t="shared" si="11"/>
        <v>0</v>
      </c>
      <c r="BY14" s="1">
        <f t="shared" si="12"/>
        <v>0</v>
      </c>
      <c r="BZ14" s="1">
        <f t="shared" si="12"/>
        <v>1</v>
      </c>
      <c r="CA14" s="1">
        <f t="shared" si="12"/>
        <v>1</v>
      </c>
    </row>
    <row r="15" spans="1:79" x14ac:dyDescent="0.3">
      <c r="A15">
        <v>9</v>
      </c>
      <c r="B15" s="5" t="s">
        <v>989</v>
      </c>
      <c r="C15" s="1">
        <v>1</v>
      </c>
      <c r="D15" s="1">
        <v>1</v>
      </c>
      <c r="E15" s="1">
        <v>1</v>
      </c>
      <c r="F15" s="1">
        <v>3</v>
      </c>
      <c r="H15">
        <f t="shared" si="0"/>
        <v>6</v>
      </c>
      <c r="I15" s="5" t="s">
        <v>990</v>
      </c>
      <c r="J15">
        <f t="shared" si="6"/>
        <v>10000</v>
      </c>
      <c r="K15">
        <f t="shared" si="7"/>
        <v>0</v>
      </c>
      <c r="L15">
        <f t="shared" si="8"/>
        <v>0</v>
      </c>
      <c r="M15">
        <f t="shared" si="9"/>
        <v>10000</v>
      </c>
      <c r="O15">
        <f t="shared" si="1"/>
        <v>10000</v>
      </c>
      <c r="P15">
        <v>9</v>
      </c>
      <c r="Q15" t="str">
        <f t="array" ref="Q15">INDEX($I$7:$I$99,SMALL(IF($M$7:$M$99=O15,ROW($M$7:$M$99)-6),COUNTIF($O$7:O15,O15)))</f>
        <v>Espanha</v>
      </c>
      <c r="R15" s="6">
        <f t="shared" si="2"/>
        <v>1</v>
      </c>
      <c r="S15" s="6">
        <f t="shared" si="3"/>
        <v>0</v>
      </c>
      <c r="T15" s="6">
        <f t="shared" si="4"/>
        <v>0</v>
      </c>
      <c r="U15" s="6">
        <f t="shared" si="5"/>
        <v>1</v>
      </c>
      <c r="AC15" s="10" t="s">
        <v>78</v>
      </c>
      <c r="AD15" s="11"/>
      <c r="AP15" s="5" t="s">
        <v>973</v>
      </c>
      <c r="AQ15" s="1">
        <v>2</v>
      </c>
      <c r="AR15" s="1"/>
      <c r="AS15" s="1"/>
      <c r="AT15" s="1">
        <v>2</v>
      </c>
      <c r="AW15" s="5" t="s">
        <v>973</v>
      </c>
      <c r="AX15">
        <f t="shared" si="13"/>
        <v>2</v>
      </c>
      <c r="AY15">
        <f t="shared" si="10"/>
        <v>0</v>
      </c>
      <c r="AZ15">
        <f t="shared" si="10"/>
        <v>0</v>
      </c>
      <c r="BA15">
        <v>2</v>
      </c>
      <c r="BB15" t="str">
        <f t="shared" si="14"/>
        <v>Total: 2</v>
      </c>
      <c r="BP15" s="5" t="s">
        <v>589</v>
      </c>
      <c r="BQ15" s="1"/>
      <c r="BR15" s="1"/>
      <c r="BS15" s="1">
        <v>2</v>
      </c>
      <c r="BT15" s="1">
        <v>2</v>
      </c>
      <c r="BW15" s="5" t="s">
        <v>589</v>
      </c>
      <c r="BX15" s="1">
        <f t="shared" si="11"/>
        <v>2</v>
      </c>
      <c r="BY15" s="1">
        <f t="shared" si="12"/>
        <v>0</v>
      </c>
      <c r="BZ15" s="1">
        <f t="shared" si="12"/>
        <v>0</v>
      </c>
      <c r="CA15" s="1">
        <f t="shared" si="12"/>
        <v>2</v>
      </c>
    </row>
    <row r="16" spans="1:79" x14ac:dyDescent="0.3">
      <c r="A16">
        <v>10</v>
      </c>
      <c r="B16" s="5" t="s">
        <v>70</v>
      </c>
      <c r="C16" s="1"/>
      <c r="D16" s="1">
        <v>1</v>
      </c>
      <c r="E16" s="1"/>
      <c r="F16" s="1">
        <v>1</v>
      </c>
      <c r="H16">
        <f t="shared" si="0"/>
        <v>14</v>
      </c>
      <c r="I16" s="5" t="s">
        <v>988</v>
      </c>
      <c r="J16">
        <f t="shared" si="6"/>
        <v>0</v>
      </c>
      <c r="K16">
        <f t="shared" si="7"/>
        <v>0</v>
      </c>
      <c r="L16">
        <f t="shared" si="8"/>
        <v>2</v>
      </c>
      <c r="M16">
        <f t="shared" si="9"/>
        <v>2</v>
      </c>
      <c r="O16">
        <f t="shared" si="1"/>
        <v>202</v>
      </c>
      <c r="P16">
        <v>10</v>
      </c>
      <c r="Q16" t="str">
        <f t="array" ref="Q16">INDEX($I$7:$I$99,SMALL(IF($M$7:$M$99=O16,ROW($M$7:$M$99)-6),COUNTIF($O$7:O16,O16)))</f>
        <v>Estados Unidos da América</v>
      </c>
      <c r="R16" s="6">
        <f t="shared" si="2"/>
        <v>0</v>
      </c>
      <c r="S16" s="6">
        <f t="shared" si="3"/>
        <v>2</v>
      </c>
      <c r="T16" s="6">
        <f t="shared" si="4"/>
        <v>2</v>
      </c>
      <c r="U16" s="6">
        <f t="shared" si="5"/>
        <v>4</v>
      </c>
      <c r="AC16" s="8">
        <f>$AC$12</f>
        <v>0.47879474005050943</v>
      </c>
      <c r="AD16" s="9" t="str">
        <f>IFERROR(VLOOKUP(AC15,$O$4:$P$7,2,0),"")</f>
        <v/>
      </c>
      <c r="AP16" s="5" t="s">
        <v>972</v>
      </c>
      <c r="AQ16" s="1">
        <v>2</v>
      </c>
      <c r="AR16" s="1"/>
      <c r="AS16" s="1"/>
      <c r="AT16" s="1">
        <v>2</v>
      </c>
      <c r="AW16" s="5" t="s">
        <v>972</v>
      </c>
      <c r="AX16">
        <f t="shared" si="13"/>
        <v>2</v>
      </c>
      <c r="AY16">
        <f t="shared" si="10"/>
        <v>0</v>
      </c>
      <c r="AZ16">
        <f t="shared" si="10"/>
        <v>0</v>
      </c>
      <c r="BA16">
        <v>2</v>
      </c>
      <c r="BB16" t="str">
        <f t="shared" si="14"/>
        <v>Total: 2</v>
      </c>
      <c r="BP16" s="5" t="s">
        <v>581</v>
      </c>
      <c r="BQ16" s="1"/>
      <c r="BR16" s="1">
        <v>3</v>
      </c>
      <c r="BS16" s="1"/>
      <c r="BT16" s="1">
        <v>3</v>
      </c>
      <c r="BW16" s="5" t="s">
        <v>581</v>
      </c>
      <c r="BX16" s="1">
        <f t="shared" si="11"/>
        <v>0</v>
      </c>
      <c r="BY16" s="1">
        <f t="shared" si="12"/>
        <v>3</v>
      </c>
      <c r="BZ16" s="1">
        <f t="shared" si="12"/>
        <v>0</v>
      </c>
      <c r="CA16" s="1">
        <f t="shared" si="12"/>
        <v>3</v>
      </c>
    </row>
    <row r="17" spans="1:79" x14ac:dyDescent="0.3">
      <c r="A17">
        <v>11</v>
      </c>
      <c r="B17" s="5" t="s">
        <v>1168</v>
      </c>
      <c r="C17" s="1"/>
      <c r="D17" s="1">
        <v>1</v>
      </c>
      <c r="E17" s="1"/>
      <c r="F17" s="1">
        <v>1</v>
      </c>
      <c r="H17">
        <f t="shared" si="0"/>
        <v>20</v>
      </c>
      <c r="I17" s="5" t="s">
        <v>987</v>
      </c>
      <c r="J17">
        <f t="shared" si="6"/>
        <v>0</v>
      </c>
      <c r="K17">
        <f t="shared" si="7"/>
        <v>0</v>
      </c>
      <c r="L17">
        <f t="shared" si="8"/>
        <v>0</v>
      </c>
      <c r="M17">
        <f t="shared" si="9"/>
        <v>0</v>
      </c>
      <c r="O17">
        <f t="shared" si="1"/>
        <v>100</v>
      </c>
      <c r="P17">
        <v>11</v>
      </c>
      <c r="Q17" t="str">
        <f t="array" ref="Q17">INDEX($I$7:$I$99,SMALL(IF($M$7:$M$99=O17,ROW($M$7:$M$99)-6),COUNTIF($O$7:O17,O17)))</f>
        <v>Países Baixos</v>
      </c>
      <c r="R17" s="6">
        <f t="shared" si="2"/>
        <v>0</v>
      </c>
      <c r="S17" s="6">
        <f t="shared" si="3"/>
        <v>1</v>
      </c>
      <c r="T17" s="6">
        <f t="shared" si="4"/>
        <v>0</v>
      </c>
      <c r="U17" s="6">
        <f t="shared" si="5"/>
        <v>1</v>
      </c>
      <c r="AC17" s="8">
        <f>AD12</f>
        <v>0.52120525994949052</v>
      </c>
      <c r="AD17" s="12" t="str">
        <f>IFERROR(VLOOKUP(AC15,$L$4:$M$7,2,0),"")</f>
        <v/>
      </c>
      <c r="AP17" s="5" t="s">
        <v>971</v>
      </c>
      <c r="AQ17" s="1">
        <v>2</v>
      </c>
      <c r="AR17" s="1"/>
      <c r="AS17" s="1">
        <v>2</v>
      </c>
      <c r="AT17" s="1">
        <v>4</v>
      </c>
      <c r="AW17" s="5" t="s">
        <v>971</v>
      </c>
      <c r="AX17">
        <f t="shared" si="13"/>
        <v>2</v>
      </c>
      <c r="AY17">
        <f t="shared" si="10"/>
        <v>0</v>
      </c>
      <c r="AZ17">
        <f t="shared" si="10"/>
        <v>2</v>
      </c>
      <c r="BA17">
        <v>2</v>
      </c>
      <c r="BB17" t="str">
        <f t="shared" si="14"/>
        <v>Total: 4</v>
      </c>
      <c r="BP17" s="5" t="s">
        <v>1012</v>
      </c>
      <c r="BQ17" s="1">
        <v>1</v>
      </c>
      <c r="BR17" s="1"/>
      <c r="BS17" s="1"/>
      <c r="BT17" s="1">
        <v>1</v>
      </c>
      <c r="BW17" s="5" t="s">
        <v>1012</v>
      </c>
      <c r="BX17" s="1">
        <f t="shared" si="11"/>
        <v>0</v>
      </c>
      <c r="BY17" s="1">
        <f t="shared" si="12"/>
        <v>0</v>
      </c>
      <c r="BZ17" s="1">
        <f t="shared" si="12"/>
        <v>1</v>
      </c>
      <c r="CA17" s="1">
        <f t="shared" si="12"/>
        <v>1</v>
      </c>
    </row>
    <row r="18" spans="1:79" x14ac:dyDescent="0.3">
      <c r="A18">
        <v>12</v>
      </c>
      <c r="B18" s="5" t="s">
        <v>1262</v>
      </c>
      <c r="C18" s="1"/>
      <c r="D18" s="1"/>
      <c r="E18" s="1">
        <v>1</v>
      </c>
      <c r="F18" s="1">
        <v>1</v>
      </c>
      <c r="H18">
        <f t="shared" si="0"/>
        <v>20</v>
      </c>
      <c r="I18" s="5" t="s">
        <v>207</v>
      </c>
      <c r="J18">
        <f t="shared" si="6"/>
        <v>0</v>
      </c>
      <c r="K18">
        <f t="shared" si="7"/>
        <v>0</v>
      </c>
      <c r="L18">
        <f t="shared" si="8"/>
        <v>0</v>
      </c>
      <c r="M18">
        <f t="shared" si="9"/>
        <v>0</v>
      </c>
      <c r="O18">
        <f t="shared" si="1"/>
        <v>100</v>
      </c>
      <c r="P18">
        <v>12</v>
      </c>
      <c r="Q18" t="str">
        <f t="array" ref="Q18">INDEX($I$7:$I$99,SMALL(IF($M$7:$M$99=O18,ROW($M$7:$M$99)-6),COUNTIF($O$7:O18,O18)))</f>
        <v>República Dominicana</v>
      </c>
      <c r="R18" s="6">
        <f t="shared" si="2"/>
        <v>0</v>
      </c>
      <c r="S18" s="6">
        <f t="shared" si="3"/>
        <v>1</v>
      </c>
      <c r="T18" s="6">
        <f t="shared" si="4"/>
        <v>0</v>
      </c>
      <c r="U18" s="6">
        <f t="shared" si="5"/>
        <v>1</v>
      </c>
      <c r="AC18" s="8"/>
      <c r="AD18" s="13"/>
      <c r="AP18" s="5" t="s">
        <v>970</v>
      </c>
      <c r="AQ18" s="1">
        <v>2</v>
      </c>
      <c r="AR18" s="1">
        <v>5</v>
      </c>
      <c r="AS18" s="1">
        <v>1</v>
      </c>
      <c r="AT18" s="1">
        <v>8</v>
      </c>
      <c r="AW18" s="5" t="s">
        <v>970</v>
      </c>
      <c r="AX18">
        <f t="shared" si="13"/>
        <v>2</v>
      </c>
      <c r="AY18">
        <f t="shared" si="10"/>
        <v>5</v>
      </c>
      <c r="AZ18">
        <f t="shared" si="10"/>
        <v>1</v>
      </c>
      <c r="BA18">
        <v>2</v>
      </c>
      <c r="BB18" t="str">
        <f t="shared" si="14"/>
        <v>Total: 8</v>
      </c>
      <c r="BP18" s="5" t="s">
        <v>594</v>
      </c>
      <c r="BQ18" s="1"/>
      <c r="BR18" s="1"/>
      <c r="BS18" s="1">
        <v>1</v>
      </c>
      <c r="BT18" s="1">
        <v>1</v>
      </c>
      <c r="BW18" s="5" t="s">
        <v>594</v>
      </c>
      <c r="BX18" s="1">
        <f t="shared" si="11"/>
        <v>1</v>
      </c>
      <c r="BY18" s="1">
        <f t="shared" si="12"/>
        <v>0</v>
      </c>
      <c r="BZ18" s="1">
        <f t="shared" si="12"/>
        <v>0</v>
      </c>
      <c r="CA18" s="1">
        <f t="shared" si="12"/>
        <v>1</v>
      </c>
    </row>
    <row r="19" spans="1:79" x14ac:dyDescent="0.3">
      <c r="A19">
        <v>13</v>
      </c>
      <c r="B19" s="5" t="s">
        <v>222</v>
      </c>
      <c r="C19" s="1"/>
      <c r="D19" s="1"/>
      <c r="E19" s="1">
        <v>1</v>
      </c>
      <c r="F19" s="1">
        <v>1</v>
      </c>
      <c r="H19">
        <f t="shared" si="0"/>
        <v>20</v>
      </c>
      <c r="I19" s="5" t="s">
        <v>1215</v>
      </c>
      <c r="J19">
        <f t="shared" si="6"/>
        <v>0</v>
      </c>
      <c r="K19">
        <f t="shared" si="7"/>
        <v>0</v>
      </c>
      <c r="L19">
        <f t="shared" si="8"/>
        <v>0</v>
      </c>
      <c r="M19">
        <f t="shared" si="9"/>
        <v>0</v>
      </c>
      <c r="O19">
        <f t="shared" si="1"/>
        <v>100</v>
      </c>
      <c r="P19">
        <v>13</v>
      </c>
      <c r="Q19" t="str">
        <f t="array" ref="Q19">INDEX($I$7:$I$99,SMALL(IF($M$7:$M$99=O19,ROW($M$7:$M$99)-6),COUNTIF($O$7:O19,O19)))</f>
        <v>San Marino</v>
      </c>
      <c r="R19" s="6">
        <f t="shared" si="2"/>
        <v>0</v>
      </c>
      <c r="S19" s="6">
        <f t="shared" si="3"/>
        <v>1</v>
      </c>
      <c r="T19" s="6">
        <f t="shared" si="4"/>
        <v>0</v>
      </c>
      <c r="U19" s="6">
        <f t="shared" si="5"/>
        <v>1</v>
      </c>
      <c r="AC19" s="8"/>
      <c r="AD19" s="13"/>
      <c r="AP19" s="5" t="s">
        <v>969</v>
      </c>
      <c r="AQ19" s="1">
        <v>3</v>
      </c>
      <c r="AR19" s="1">
        <v>2</v>
      </c>
      <c r="AS19" s="1">
        <v>1</v>
      </c>
      <c r="AT19" s="1">
        <v>6</v>
      </c>
      <c r="AW19" s="5" t="s">
        <v>969</v>
      </c>
      <c r="AX19">
        <f t="shared" si="13"/>
        <v>3</v>
      </c>
      <c r="AY19">
        <f t="shared" si="10"/>
        <v>2</v>
      </c>
      <c r="AZ19">
        <f t="shared" si="10"/>
        <v>1</v>
      </c>
      <c r="BA19">
        <v>2</v>
      </c>
      <c r="BB19" t="str">
        <f t="shared" si="14"/>
        <v>Total: 6</v>
      </c>
      <c r="BP19" s="5" t="s">
        <v>592</v>
      </c>
      <c r="BQ19" s="1">
        <v>1</v>
      </c>
      <c r="BR19" s="1"/>
      <c r="BS19" s="1"/>
      <c r="BT19" s="1">
        <v>1</v>
      </c>
      <c r="BW19" s="5" t="s">
        <v>592</v>
      </c>
      <c r="BX19" s="1">
        <f t="shared" si="11"/>
        <v>0</v>
      </c>
      <c r="BY19" s="1">
        <f t="shared" si="12"/>
        <v>0</v>
      </c>
      <c r="BZ19" s="1">
        <f t="shared" si="12"/>
        <v>1</v>
      </c>
      <c r="CA19" s="1">
        <f t="shared" si="12"/>
        <v>1</v>
      </c>
    </row>
    <row r="20" spans="1:79" x14ac:dyDescent="0.3">
      <c r="A20">
        <v>14</v>
      </c>
      <c r="B20" s="5" t="s">
        <v>982</v>
      </c>
      <c r="C20" s="1"/>
      <c r="D20" s="1"/>
      <c r="E20" s="1">
        <v>2</v>
      </c>
      <c r="F20" s="1">
        <v>2</v>
      </c>
      <c r="H20">
        <f t="shared" si="0"/>
        <v>20</v>
      </c>
      <c r="I20" s="5" t="s">
        <v>54</v>
      </c>
      <c r="J20">
        <f t="shared" si="6"/>
        <v>0</v>
      </c>
      <c r="K20">
        <f t="shared" si="7"/>
        <v>0</v>
      </c>
      <c r="L20">
        <f t="shared" si="8"/>
        <v>0</v>
      </c>
      <c r="M20">
        <f t="shared" si="9"/>
        <v>0</v>
      </c>
      <c r="O20">
        <f t="shared" si="1"/>
        <v>2</v>
      </c>
      <c r="P20">
        <v>14</v>
      </c>
      <c r="Q20" t="str">
        <f t="array" ref="Q20">INDEX($I$7:$I$99,SMALL(IF($M$7:$M$99=O20,ROW($M$7:$M$99)-6),COUNTIF($O$7:O20,O20)))</f>
        <v>Austrália</v>
      </c>
      <c r="R20" s="6">
        <f t="shared" si="2"/>
        <v>0</v>
      </c>
      <c r="S20" s="6">
        <f t="shared" si="3"/>
        <v>0</v>
      </c>
      <c r="T20" s="6">
        <f t="shared" si="4"/>
        <v>2</v>
      </c>
      <c r="U20" s="6">
        <f t="shared" si="5"/>
        <v>2</v>
      </c>
      <c r="AC20" s="11" t="s">
        <v>1290</v>
      </c>
      <c r="AD20" s="11" t="s">
        <v>1291</v>
      </c>
      <c r="AP20" s="5" t="s">
        <v>968</v>
      </c>
      <c r="AQ20" s="1"/>
      <c r="AR20" s="1">
        <v>1</v>
      </c>
      <c r="AS20" s="1">
        <v>2</v>
      </c>
      <c r="AT20" s="1">
        <v>3</v>
      </c>
      <c r="AW20" s="5" t="s">
        <v>968</v>
      </c>
      <c r="AX20">
        <f t="shared" si="13"/>
        <v>0</v>
      </c>
      <c r="AY20">
        <f t="shared" si="10"/>
        <v>1</v>
      </c>
      <c r="AZ20">
        <f t="shared" si="10"/>
        <v>2</v>
      </c>
      <c r="BA20">
        <v>2</v>
      </c>
      <c r="BB20" t="str">
        <f t="shared" si="14"/>
        <v>Total: 3</v>
      </c>
      <c r="BP20" s="5" t="s">
        <v>590</v>
      </c>
      <c r="BQ20" s="1"/>
      <c r="BR20" s="1">
        <v>1</v>
      </c>
      <c r="BS20" s="1"/>
      <c r="BT20" s="1">
        <v>1</v>
      </c>
      <c r="BW20" s="5" t="s">
        <v>590</v>
      </c>
      <c r="BX20" s="1">
        <f t="shared" si="11"/>
        <v>0</v>
      </c>
      <c r="BY20" s="1">
        <f t="shared" si="12"/>
        <v>1</v>
      </c>
      <c r="BZ20" s="1">
        <f t="shared" si="12"/>
        <v>0</v>
      </c>
      <c r="CA20" s="1">
        <f t="shared" si="12"/>
        <v>1</v>
      </c>
    </row>
    <row r="21" spans="1:79" x14ac:dyDescent="0.3">
      <c r="A21">
        <v>15</v>
      </c>
      <c r="B21" s="5" t="s">
        <v>1214</v>
      </c>
      <c r="C21" s="1"/>
      <c r="D21" s="1">
        <v>1</v>
      </c>
      <c r="E21" s="1"/>
      <c r="F21" s="1">
        <v>1</v>
      </c>
      <c r="H21">
        <f t="shared" si="0"/>
        <v>20</v>
      </c>
      <c r="I21" s="5" t="s">
        <v>1185</v>
      </c>
      <c r="J21">
        <f t="shared" si="6"/>
        <v>0</v>
      </c>
      <c r="K21">
        <f t="shared" si="7"/>
        <v>0</v>
      </c>
      <c r="L21">
        <f t="shared" si="8"/>
        <v>0</v>
      </c>
      <c r="M21">
        <f t="shared" si="9"/>
        <v>0</v>
      </c>
      <c r="O21">
        <f t="shared" si="1"/>
        <v>2</v>
      </c>
      <c r="P21">
        <v>15</v>
      </c>
      <c r="Q21" t="str">
        <f t="array" ref="Q21">INDEX($I$7:$I$99,SMALL(IF($M$7:$M$99=O21,ROW($M$7:$M$99)-6),COUNTIF($O$7:O21,O21)))</f>
        <v>Alemanha</v>
      </c>
      <c r="R21" s="6">
        <f t="shared" si="2"/>
        <v>0</v>
      </c>
      <c r="S21" s="6">
        <f t="shared" si="3"/>
        <v>0</v>
      </c>
      <c r="T21" s="6">
        <f t="shared" si="4"/>
        <v>2</v>
      </c>
      <c r="U21" s="6">
        <f t="shared" si="5"/>
        <v>2</v>
      </c>
      <c r="AC21">
        <v>0</v>
      </c>
      <c r="AD21">
        <v>1</v>
      </c>
      <c r="AP21" s="5" t="s">
        <v>967</v>
      </c>
      <c r="AQ21" s="1">
        <v>9</v>
      </c>
      <c r="AR21" s="1">
        <v>3</v>
      </c>
      <c r="AS21" s="1">
        <v>3</v>
      </c>
      <c r="AT21" s="1">
        <v>15</v>
      </c>
      <c r="AW21" s="5" t="s">
        <v>967</v>
      </c>
      <c r="AX21">
        <f t="shared" si="13"/>
        <v>9</v>
      </c>
      <c r="AY21">
        <f t="shared" si="10"/>
        <v>3</v>
      </c>
      <c r="AZ21">
        <f t="shared" si="10"/>
        <v>3</v>
      </c>
      <c r="BA21">
        <v>2</v>
      </c>
      <c r="BB21" t="str">
        <f t="shared" si="14"/>
        <v>Total: 15</v>
      </c>
      <c r="BP21" s="5" t="s">
        <v>1279</v>
      </c>
      <c r="BQ21" s="1">
        <v>7</v>
      </c>
      <c r="BR21" s="1">
        <v>6</v>
      </c>
      <c r="BS21" s="1">
        <v>8</v>
      </c>
      <c r="BT21" s="1">
        <v>21</v>
      </c>
      <c r="BW21" s="7" t="s">
        <v>1279</v>
      </c>
      <c r="BX21" s="18">
        <f t="shared" si="11"/>
        <v>8</v>
      </c>
      <c r="BY21" s="18">
        <f t="shared" si="12"/>
        <v>6</v>
      </c>
      <c r="BZ21" s="18">
        <f t="shared" si="12"/>
        <v>7</v>
      </c>
      <c r="CA21" s="18">
        <f t="shared" si="12"/>
        <v>21</v>
      </c>
    </row>
    <row r="22" spans="1:79" x14ac:dyDescent="0.3">
      <c r="A22">
        <v>16</v>
      </c>
      <c r="B22" s="5" t="s">
        <v>1157</v>
      </c>
      <c r="C22" s="1"/>
      <c r="D22" s="1"/>
      <c r="E22" s="1">
        <v>1</v>
      </c>
      <c r="F22" s="1">
        <v>1</v>
      </c>
      <c r="H22">
        <f t="shared" si="0"/>
        <v>6</v>
      </c>
      <c r="I22" s="5" t="s">
        <v>1233</v>
      </c>
      <c r="J22">
        <f t="shared" si="6"/>
        <v>10000</v>
      </c>
      <c r="K22">
        <f t="shared" si="7"/>
        <v>0</v>
      </c>
      <c r="L22">
        <f t="shared" si="8"/>
        <v>0</v>
      </c>
      <c r="M22">
        <f t="shared" si="9"/>
        <v>10000</v>
      </c>
      <c r="AC22">
        <f>-SIN(AC17*2*PI())</f>
        <v>0.13284272519267157</v>
      </c>
      <c r="AD22">
        <f>COS(AC17*2*PI())</f>
        <v>-0.991137129948921</v>
      </c>
      <c r="AP22" s="5" t="s">
        <v>966</v>
      </c>
      <c r="AQ22" s="1">
        <v>6</v>
      </c>
      <c r="AR22" s="1">
        <v>6</v>
      </c>
      <c r="AS22" s="1"/>
      <c r="AT22" s="1">
        <v>12</v>
      </c>
      <c r="AW22" s="5" t="s">
        <v>966</v>
      </c>
      <c r="AX22">
        <f t="shared" si="13"/>
        <v>6</v>
      </c>
      <c r="AY22">
        <f t="shared" si="10"/>
        <v>6</v>
      </c>
      <c r="AZ22">
        <f t="shared" si="10"/>
        <v>0</v>
      </c>
      <c r="BA22">
        <v>2</v>
      </c>
      <c r="BB22" t="str">
        <f t="shared" si="14"/>
        <v>Total: 12</v>
      </c>
    </row>
    <row r="23" spans="1:79" x14ac:dyDescent="0.3">
      <c r="A23">
        <v>17</v>
      </c>
      <c r="B23" s="5" t="s">
        <v>1265</v>
      </c>
      <c r="C23" s="1"/>
      <c r="D23" s="1">
        <v>2</v>
      </c>
      <c r="E23" s="1">
        <v>2</v>
      </c>
      <c r="F23" s="1">
        <v>4</v>
      </c>
      <c r="H23">
        <f t="shared" si="0"/>
        <v>6</v>
      </c>
      <c r="I23" s="5" t="s">
        <v>1229</v>
      </c>
      <c r="J23">
        <f t="shared" si="6"/>
        <v>10000</v>
      </c>
      <c r="K23">
        <f t="shared" si="7"/>
        <v>0</v>
      </c>
      <c r="L23">
        <f t="shared" si="8"/>
        <v>0</v>
      </c>
      <c r="M23">
        <f t="shared" si="9"/>
        <v>10000</v>
      </c>
      <c r="AP23" s="5" t="s">
        <v>965</v>
      </c>
      <c r="AQ23" s="1">
        <v>3</v>
      </c>
      <c r="AR23" s="1">
        <v>2</v>
      </c>
      <c r="AS23" s="1">
        <v>5</v>
      </c>
      <c r="AT23" s="1">
        <v>10</v>
      </c>
      <c r="AW23" s="5" t="s">
        <v>965</v>
      </c>
      <c r="AX23">
        <f t="shared" si="13"/>
        <v>3</v>
      </c>
      <c r="AY23">
        <f t="shared" si="10"/>
        <v>2</v>
      </c>
      <c r="AZ23">
        <f t="shared" si="10"/>
        <v>5</v>
      </c>
      <c r="BA23">
        <v>2</v>
      </c>
      <c r="BB23" t="str">
        <f t="shared" si="14"/>
        <v>Total: 10</v>
      </c>
    </row>
    <row r="24" spans="1:79" x14ac:dyDescent="0.3">
      <c r="A24">
        <v>18</v>
      </c>
      <c r="B24" s="5" t="s">
        <v>988</v>
      </c>
      <c r="C24" s="1"/>
      <c r="D24" s="1"/>
      <c r="E24" s="1">
        <v>2</v>
      </c>
      <c r="F24" s="1">
        <v>2</v>
      </c>
      <c r="H24">
        <f t="shared" si="0"/>
        <v>20</v>
      </c>
      <c r="I24" s="5" t="s">
        <v>1164</v>
      </c>
      <c r="J24">
        <f t="shared" si="6"/>
        <v>0</v>
      </c>
      <c r="K24">
        <f t="shared" si="7"/>
        <v>0</v>
      </c>
      <c r="L24">
        <f t="shared" si="8"/>
        <v>0</v>
      </c>
      <c r="M24">
        <f t="shared" si="9"/>
        <v>0</v>
      </c>
      <c r="AP24" s="5" t="s">
        <v>964</v>
      </c>
      <c r="AQ24" s="1">
        <v>10</v>
      </c>
      <c r="AR24" s="1">
        <v>4</v>
      </c>
      <c r="AS24" s="1">
        <v>3</v>
      </c>
      <c r="AT24" s="1">
        <v>17</v>
      </c>
      <c r="AW24" s="5" t="s">
        <v>964</v>
      </c>
      <c r="AX24">
        <f t="shared" si="13"/>
        <v>10</v>
      </c>
      <c r="AY24">
        <f t="shared" si="10"/>
        <v>4</v>
      </c>
      <c r="AZ24">
        <f t="shared" si="10"/>
        <v>3</v>
      </c>
      <c r="BA24">
        <v>2</v>
      </c>
      <c r="BB24" t="str">
        <f t="shared" si="14"/>
        <v>Total: 17</v>
      </c>
    </row>
    <row r="25" spans="1:79" x14ac:dyDescent="0.3">
      <c r="A25">
        <v>19</v>
      </c>
      <c r="B25" s="5" t="s">
        <v>36</v>
      </c>
      <c r="C25" s="1"/>
      <c r="D25" s="1"/>
      <c r="E25" s="1">
        <v>1</v>
      </c>
      <c r="F25" s="1">
        <v>1</v>
      </c>
      <c r="H25">
        <f t="shared" si="0"/>
        <v>20</v>
      </c>
      <c r="I25" s="5" t="s">
        <v>1194</v>
      </c>
      <c r="J25">
        <f t="shared" si="6"/>
        <v>0</v>
      </c>
      <c r="K25">
        <f t="shared" si="7"/>
        <v>0</v>
      </c>
      <c r="L25">
        <f t="shared" si="8"/>
        <v>0</v>
      </c>
      <c r="M25">
        <f t="shared" si="9"/>
        <v>0</v>
      </c>
      <c r="AP25" s="5" t="s">
        <v>963</v>
      </c>
      <c r="AQ25" s="1">
        <v>8</v>
      </c>
      <c r="AR25" s="1">
        <v>6</v>
      </c>
      <c r="AS25" s="1">
        <v>3</v>
      </c>
      <c r="AT25" s="1">
        <v>17</v>
      </c>
      <c r="AW25" s="5" t="s">
        <v>963</v>
      </c>
      <c r="AX25">
        <f t="shared" si="13"/>
        <v>8</v>
      </c>
      <c r="AY25">
        <f t="shared" si="10"/>
        <v>6</v>
      </c>
      <c r="AZ25">
        <f t="shared" si="10"/>
        <v>3</v>
      </c>
      <c r="BA25">
        <v>2</v>
      </c>
      <c r="BB25" t="str">
        <f t="shared" si="14"/>
        <v>Total: 17</v>
      </c>
    </row>
    <row r="26" spans="1:79" x14ac:dyDescent="0.3">
      <c r="A26">
        <v>20</v>
      </c>
      <c r="B26" s="5" t="s">
        <v>1279</v>
      </c>
      <c r="C26" s="1">
        <v>12</v>
      </c>
      <c r="D26" s="1">
        <v>12</v>
      </c>
      <c r="E26" s="1">
        <v>13</v>
      </c>
      <c r="F26" s="1">
        <v>37</v>
      </c>
      <c r="H26">
        <f t="shared" si="0"/>
        <v>20</v>
      </c>
      <c r="I26" s="5" t="s">
        <v>1220</v>
      </c>
      <c r="J26">
        <f t="shared" si="6"/>
        <v>0</v>
      </c>
      <c r="K26">
        <f t="shared" si="7"/>
        <v>0</v>
      </c>
      <c r="L26">
        <f t="shared" si="8"/>
        <v>0</v>
      </c>
      <c r="M26">
        <f t="shared" si="9"/>
        <v>0</v>
      </c>
      <c r="AC26" s="14" t="s">
        <v>104</v>
      </c>
      <c r="AD26" s="15"/>
      <c r="AP26" s="5" t="s">
        <v>962</v>
      </c>
      <c r="AQ26" s="1">
        <v>6</v>
      </c>
      <c r="AR26" s="1">
        <v>6</v>
      </c>
      <c r="AS26" s="1">
        <v>7</v>
      </c>
      <c r="AT26" s="1">
        <v>19</v>
      </c>
      <c r="AW26" s="5" t="s">
        <v>962</v>
      </c>
      <c r="AX26">
        <f t="shared" si="13"/>
        <v>6</v>
      </c>
      <c r="AY26">
        <f t="shared" si="10"/>
        <v>6</v>
      </c>
      <c r="AZ26">
        <f t="shared" si="10"/>
        <v>7</v>
      </c>
      <c r="BA26">
        <v>2</v>
      </c>
      <c r="BB26" t="str">
        <f t="shared" si="14"/>
        <v>Total: 19</v>
      </c>
    </row>
    <row r="27" spans="1:79" x14ac:dyDescent="0.3">
      <c r="A27">
        <v>21</v>
      </c>
      <c r="H27">
        <f t="shared" si="0"/>
        <v>20</v>
      </c>
      <c r="I27" s="5" t="s">
        <v>12</v>
      </c>
      <c r="J27">
        <f t="shared" si="6"/>
        <v>0</v>
      </c>
      <c r="K27">
        <f t="shared" si="7"/>
        <v>0</v>
      </c>
      <c r="L27">
        <f t="shared" si="8"/>
        <v>0</v>
      </c>
      <c r="M27">
        <f t="shared" si="9"/>
        <v>0</v>
      </c>
      <c r="AC27" s="8">
        <f>AD12</f>
        <v>0.52120525994949052</v>
      </c>
      <c r="AD27" s="9" t="str">
        <f>IFERROR(VLOOKUP(AC26,$O$4:$P$7,2,0),"")</f>
        <v/>
      </c>
      <c r="AP27" s="5" t="s">
        <v>230</v>
      </c>
      <c r="AQ27" s="1">
        <v>8</v>
      </c>
      <c r="AR27" s="1">
        <v>6</v>
      </c>
      <c r="AS27" s="1">
        <v>7</v>
      </c>
      <c r="AT27" s="1">
        <v>21</v>
      </c>
      <c r="AW27" s="5" t="s">
        <v>230</v>
      </c>
      <c r="AX27">
        <f t="shared" si="13"/>
        <v>8</v>
      </c>
      <c r="AY27">
        <f t="shared" si="10"/>
        <v>6</v>
      </c>
      <c r="AZ27">
        <f t="shared" si="10"/>
        <v>7</v>
      </c>
      <c r="BA27">
        <v>2</v>
      </c>
      <c r="BB27" t="str">
        <f t="shared" si="14"/>
        <v>Total: 21</v>
      </c>
    </row>
    <row r="28" spans="1:79" x14ac:dyDescent="0.3">
      <c r="A28">
        <v>22</v>
      </c>
      <c r="H28">
        <f t="shared" si="0"/>
        <v>6</v>
      </c>
      <c r="I28" s="5" t="s">
        <v>984</v>
      </c>
      <c r="J28">
        <f t="shared" si="6"/>
        <v>10000</v>
      </c>
      <c r="K28">
        <f t="shared" si="7"/>
        <v>0</v>
      </c>
      <c r="L28">
        <f t="shared" si="8"/>
        <v>0</v>
      </c>
      <c r="M28">
        <f t="shared" si="9"/>
        <v>10000</v>
      </c>
      <c r="AC28" s="8">
        <f>AC12</f>
        <v>0.47879474005050943</v>
      </c>
      <c r="AD28" s="12" t="str">
        <f>IFERROR(VLOOKUP(AC26,$L$4:$M$7,2,0),"")</f>
        <v/>
      </c>
      <c r="AP28" s="5" t="s">
        <v>1279</v>
      </c>
      <c r="AQ28" s="1">
        <v>70</v>
      </c>
      <c r="AR28" s="1">
        <v>43</v>
      </c>
      <c r="AS28" s="1">
        <v>37</v>
      </c>
      <c r="AT28" s="1">
        <v>150</v>
      </c>
      <c r="AW28" s="7" t="s">
        <v>1279</v>
      </c>
      <c r="AX28">
        <f t="shared" si="13"/>
        <v>70</v>
      </c>
      <c r="AY28">
        <f t="shared" si="10"/>
        <v>43</v>
      </c>
      <c r="AZ28">
        <f t="shared" si="10"/>
        <v>37</v>
      </c>
      <c r="BA28">
        <v>1</v>
      </c>
      <c r="BB28">
        <f t="shared" si="10"/>
        <v>150</v>
      </c>
    </row>
    <row r="29" spans="1:79" x14ac:dyDescent="0.3">
      <c r="A29">
        <v>23</v>
      </c>
      <c r="H29">
        <f t="shared" si="0"/>
        <v>20</v>
      </c>
      <c r="I29" s="5" t="s">
        <v>1253</v>
      </c>
      <c r="J29">
        <f t="shared" si="6"/>
        <v>0</v>
      </c>
      <c r="K29">
        <f t="shared" si="7"/>
        <v>0</v>
      </c>
      <c r="L29">
        <f t="shared" si="8"/>
        <v>0</v>
      </c>
      <c r="M29">
        <f t="shared" si="9"/>
        <v>0</v>
      </c>
      <c r="AC29" s="8"/>
      <c r="AD29" s="13"/>
    </row>
    <row r="30" spans="1:79" x14ac:dyDescent="0.3">
      <c r="A30">
        <v>24</v>
      </c>
      <c r="H30">
        <f t="shared" si="0"/>
        <v>20</v>
      </c>
      <c r="I30" s="5" t="s">
        <v>1167</v>
      </c>
      <c r="J30">
        <f t="shared" si="6"/>
        <v>0</v>
      </c>
      <c r="K30">
        <f t="shared" si="7"/>
        <v>0</v>
      </c>
      <c r="L30">
        <f t="shared" si="8"/>
        <v>0</v>
      </c>
      <c r="M30">
        <f t="shared" si="9"/>
        <v>0</v>
      </c>
      <c r="AC30" s="8"/>
      <c r="AD30" s="13"/>
    </row>
    <row r="31" spans="1:79" x14ac:dyDescent="0.3">
      <c r="A31">
        <v>25</v>
      </c>
      <c r="H31">
        <f t="shared" si="0"/>
        <v>20</v>
      </c>
      <c r="I31" s="5" t="s">
        <v>1162</v>
      </c>
      <c r="J31">
        <f t="shared" si="6"/>
        <v>0</v>
      </c>
      <c r="K31">
        <f t="shared" si="7"/>
        <v>0</v>
      </c>
      <c r="L31">
        <f t="shared" si="8"/>
        <v>0</v>
      </c>
      <c r="M31">
        <f t="shared" si="9"/>
        <v>0</v>
      </c>
      <c r="AC31" s="15" t="s">
        <v>1290</v>
      </c>
      <c r="AD31" s="15" t="s">
        <v>1291</v>
      </c>
    </row>
    <row r="32" spans="1:79" x14ac:dyDescent="0.3">
      <c r="A32">
        <v>26</v>
      </c>
      <c r="H32">
        <f t="shared" si="0"/>
        <v>20</v>
      </c>
      <c r="I32" s="5" t="s">
        <v>1277</v>
      </c>
      <c r="J32">
        <f t="shared" si="6"/>
        <v>0</v>
      </c>
      <c r="K32">
        <f t="shared" si="7"/>
        <v>0</v>
      </c>
      <c r="L32">
        <f t="shared" si="8"/>
        <v>0</v>
      </c>
      <c r="M32">
        <f t="shared" si="9"/>
        <v>0</v>
      </c>
      <c r="AC32">
        <v>0</v>
      </c>
      <c r="AD32">
        <v>1</v>
      </c>
    </row>
    <row r="33" spans="1:30" x14ac:dyDescent="0.3">
      <c r="A33">
        <v>27</v>
      </c>
      <c r="H33">
        <f t="shared" si="0"/>
        <v>20</v>
      </c>
      <c r="I33" s="5" t="s">
        <v>1241</v>
      </c>
      <c r="J33">
        <f t="shared" si="6"/>
        <v>0</v>
      </c>
      <c r="K33">
        <f t="shared" si="7"/>
        <v>0</v>
      </c>
      <c r="L33">
        <f t="shared" si="8"/>
        <v>0</v>
      </c>
      <c r="M33">
        <f t="shared" si="9"/>
        <v>0</v>
      </c>
      <c r="AC33">
        <f>-SIN(AC28*2*PI())</f>
        <v>-0.13284272519267223</v>
      </c>
      <c r="AD33">
        <f>COS(AC28*2*PI())</f>
        <v>-0.99113712994892089</v>
      </c>
    </row>
    <row r="34" spans="1:30" x14ac:dyDescent="0.3">
      <c r="A34">
        <v>28</v>
      </c>
      <c r="H34">
        <f t="shared" si="0"/>
        <v>20</v>
      </c>
      <c r="I34" s="5" t="s">
        <v>1150</v>
      </c>
      <c r="J34">
        <f t="shared" si="6"/>
        <v>0</v>
      </c>
      <c r="K34">
        <f t="shared" si="7"/>
        <v>0</v>
      </c>
      <c r="L34">
        <f t="shared" si="8"/>
        <v>0</v>
      </c>
      <c r="M34">
        <f t="shared" si="9"/>
        <v>0</v>
      </c>
    </row>
    <row r="35" spans="1:30" x14ac:dyDescent="0.3">
      <c r="A35">
        <v>29</v>
      </c>
      <c r="H35">
        <f t="shared" si="0"/>
        <v>20</v>
      </c>
      <c r="I35" s="5" t="s">
        <v>1145</v>
      </c>
      <c r="J35">
        <f t="shared" si="6"/>
        <v>0</v>
      </c>
      <c r="K35">
        <f t="shared" si="7"/>
        <v>0</v>
      </c>
      <c r="L35">
        <f t="shared" si="8"/>
        <v>0</v>
      </c>
      <c r="M35">
        <f t="shared" si="9"/>
        <v>0</v>
      </c>
    </row>
    <row r="36" spans="1:30" x14ac:dyDescent="0.3">
      <c r="A36">
        <v>30</v>
      </c>
      <c r="H36">
        <f t="shared" si="0"/>
        <v>20</v>
      </c>
      <c r="I36" s="5" t="s">
        <v>1245</v>
      </c>
      <c r="J36">
        <f t="shared" si="6"/>
        <v>0</v>
      </c>
      <c r="K36">
        <f t="shared" si="7"/>
        <v>0</v>
      </c>
      <c r="L36">
        <f t="shared" si="8"/>
        <v>0</v>
      </c>
      <c r="M36">
        <f t="shared" si="9"/>
        <v>0</v>
      </c>
    </row>
    <row r="37" spans="1:30" x14ac:dyDescent="0.3">
      <c r="A37">
        <v>31</v>
      </c>
      <c r="H37">
        <f t="shared" si="0"/>
        <v>20</v>
      </c>
      <c r="I37" s="5" t="s">
        <v>1267</v>
      </c>
      <c r="J37">
        <f t="shared" si="6"/>
        <v>0</v>
      </c>
      <c r="K37">
        <f t="shared" si="7"/>
        <v>0</v>
      </c>
      <c r="L37">
        <f t="shared" si="8"/>
        <v>0</v>
      </c>
      <c r="M37">
        <f t="shared" si="9"/>
        <v>0</v>
      </c>
    </row>
    <row r="38" spans="1:30" x14ac:dyDescent="0.3">
      <c r="A38">
        <v>32</v>
      </c>
      <c r="H38">
        <f t="shared" si="0"/>
        <v>20</v>
      </c>
      <c r="I38" s="5" t="s">
        <v>86</v>
      </c>
      <c r="J38">
        <f t="shared" si="6"/>
        <v>0</v>
      </c>
      <c r="K38">
        <f t="shared" si="7"/>
        <v>0</v>
      </c>
      <c r="L38">
        <f t="shared" si="8"/>
        <v>0</v>
      </c>
      <c r="M38">
        <f t="shared" si="9"/>
        <v>0</v>
      </c>
    </row>
    <row r="39" spans="1:30" x14ac:dyDescent="0.3">
      <c r="A39">
        <v>33</v>
      </c>
      <c r="H39">
        <f t="shared" si="0"/>
        <v>20</v>
      </c>
      <c r="I39" s="5" t="s">
        <v>1252</v>
      </c>
      <c r="J39">
        <f t="shared" si="6"/>
        <v>0</v>
      </c>
      <c r="K39">
        <f t="shared" si="7"/>
        <v>0</v>
      </c>
      <c r="L39">
        <f t="shared" si="8"/>
        <v>0</v>
      </c>
      <c r="M39">
        <f t="shared" si="9"/>
        <v>0</v>
      </c>
    </row>
    <row r="40" spans="1:30" x14ac:dyDescent="0.3">
      <c r="A40">
        <v>34</v>
      </c>
      <c r="H40">
        <f t="shared" si="0"/>
        <v>16</v>
      </c>
      <c r="I40" s="5" t="s">
        <v>1157</v>
      </c>
      <c r="J40">
        <f t="shared" si="6"/>
        <v>0</v>
      </c>
      <c r="K40">
        <f t="shared" si="7"/>
        <v>0</v>
      </c>
      <c r="L40">
        <f t="shared" si="8"/>
        <v>1</v>
      </c>
      <c r="M40">
        <f t="shared" si="9"/>
        <v>1</v>
      </c>
    </row>
    <row r="41" spans="1:30" x14ac:dyDescent="0.3">
      <c r="A41">
        <v>35</v>
      </c>
      <c r="H41">
        <f t="shared" si="0"/>
        <v>20</v>
      </c>
      <c r="I41" s="5" t="s">
        <v>1260</v>
      </c>
      <c r="J41">
        <f t="shared" si="6"/>
        <v>0</v>
      </c>
      <c r="K41">
        <f t="shared" si="7"/>
        <v>0</v>
      </c>
      <c r="L41">
        <f t="shared" si="8"/>
        <v>0</v>
      </c>
      <c r="M41">
        <f t="shared" si="9"/>
        <v>0</v>
      </c>
    </row>
    <row r="42" spans="1:30" x14ac:dyDescent="0.3">
      <c r="A42">
        <v>36</v>
      </c>
      <c r="H42">
        <f t="shared" si="0"/>
        <v>20</v>
      </c>
      <c r="I42" s="5" t="s">
        <v>981</v>
      </c>
      <c r="J42">
        <f t="shared" si="6"/>
        <v>0</v>
      </c>
      <c r="K42">
        <f t="shared" si="7"/>
        <v>0</v>
      </c>
      <c r="L42">
        <f t="shared" si="8"/>
        <v>0</v>
      </c>
      <c r="M42">
        <f t="shared" si="9"/>
        <v>0</v>
      </c>
    </row>
    <row r="43" spans="1:30" x14ac:dyDescent="0.3">
      <c r="A43">
        <v>37</v>
      </c>
      <c r="H43">
        <f t="shared" si="0"/>
        <v>20</v>
      </c>
      <c r="I43" s="5" t="s">
        <v>41</v>
      </c>
      <c r="J43">
        <f t="shared" si="6"/>
        <v>0</v>
      </c>
      <c r="K43">
        <f t="shared" si="7"/>
        <v>0</v>
      </c>
      <c r="L43">
        <f t="shared" si="8"/>
        <v>0</v>
      </c>
      <c r="M43">
        <f t="shared" si="9"/>
        <v>0</v>
      </c>
    </row>
    <row r="44" spans="1:30" x14ac:dyDescent="0.3">
      <c r="A44">
        <v>38</v>
      </c>
      <c r="H44">
        <f t="shared" si="0"/>
        <v>20</v>
      </c>
      <c r="I44" s="5" t="s">
        <v>1169</v>
      </c>
      <c r="J44">
        <f t="shared" si="6"/>
        <v>0</v>
      </c>
      <c r="K44">
        <f t="shared" si="7"/>
        <v>0</v>
      </c>
      <c r="L44">
        <f t="shared" si="8"/>
        <v>0</v>
      </c>
      <c r="M44">
        <f t="shared" si="9"/>
        <v>0</v>
      </c>
    </row>
    <row r="45" spans="1:30" x14ac:dyDescent="0.3">
      <c r="A45">
        <v>39</v>
      </c>
      <c r="H45">
        <f t="shared" si="0"/>
        <v>16</v>
      </c>
      <c r="I45" s="5" t="s">
        <v>36</v>
      </c>
      <c r="J45">
        <f t="shared" si="6"/>
        <v>0</v>
      </c>
      <c r="K45">
        <f t="shared" si="7"/>
        <v>0</v>
      </c>
      <c r="L45">
        <f t="shared" si="8"/>
        <v>1</v>
      </c>
      <c r="M45">
        <f t="shared" si="9"/>
        <v>1</v>
      </c>
    </row>
    <row r="46" spans="1:30" x14ac:dyDescent="0.3">
      <c r="A46">
        <v>40</v>
      </c>
      <c r="H46">
        <f t="shared" si="0"/>
        <v>20</v>
      </c>
      <c r="I46" s="5" t="s">
        <v>1190</v>
      </c>
      <c r="J46">
        <f t="shared" si="6"/>
        <v>0</v>
      </c>
      <c r="K46">
        <f t="shared" si="7"/>
        <v>0</v>
      </c>
      <c r="L46">
        <f t="shared" si="8"/>
        <v>0</v>
      </c>
      <c r="M46">
        <f t="shared" si="9"/>
        <v>0</v>
      </c>
    </row>
    <row r="47" spans="1:30" x14ac:dyDescent="0.3">
      <c r="A47">
        <v>41</v>
      </c>
      <c r="H47">
        <f t="shared" si="0"/>
        <v>20</v>
      </c>
      <c r="I47" s="5" t="s">
        <v>1231</v>
      </c>
      <c r="J47">
        <f t="shared" si="6"/>
        <v>0</v>
      </c>
      <c r="K47">
        <f t="shared" si="7"/>
        <v>0</v>
      </c>
      <c r="L47">
        <f t="shared" si="8"/>
        <v>0</v>
      </c>
      <c r="M47">
        <f t="shared" si="9"/>
        <v>0</v>
      </c>
    </row>
    <row r="48" spans="1:30" x14ac:dyDescent="0.3">
      <c r="A48">
        <v>42</v>
      </c>
      <c r="H48">
        <f t="shared" si="0"/>
        <v>20</v>
      </c>
      <c r="I48" s="5" t="s">
        <v>42</v>
      </c>
      <c r="J48">
        <f t="shared" si="6"/>
        <v>0</v>
      </c>
      <c r="K48">
        <f t="shared" si="7"/>
        <v>0</v>
      </c>
      <c r="L48">
        <f t="shared" si="8"/>
        <v>0</v>
      </c>
      <c r="M48">
        <f t="shared" si="9"/>
        <v>0</v>
      </c>
    </row>
    <row r="49" spans="1:25" x14ac:dyDescent="0.3">
      <c r="A49">
        <v>43</v>
      </c>
      <c r="H49">
        <f t="shared" si="0"/>
        <v>20</v>
      </c>
      <c r="I49" s="5" t="s">
        <v>20</v>
      </c>
      <c r="J49">
        <f t="shared" si="6"/>
        <v>0</v>
      </c>
      <c r="K49">
        <f t="shared" si="7"/>
        <v>0</v>
      </c>
      <c r="L49">
        <f t="shared" si="8"/>
        <v>0</v>
      </c>
      <c r="M49">
        <f t="shared" si="9"/>
        <v>0</v>
      </c>
    </row>
    <row r="50" spans="1:25" x14ac:dyDescent="0.3">
      <c r="A50">
        <v>44</v>
      </c>
      <c r="H50">
        <f t="shared" si="0"/>
        <v>16</v>
      </c>
      <c r="I50" s="5" t="s">
        <v>1262</v>
      </c>
      <c r="J50">
        <f t="shared" si="6"/>
        <v>0</v>
      </c>
      <c r="K50">
        <f t="shared" si="7"/>
        <v>0</v>
      </c>
      <c r="L50">
        <f t="shared" si="8"/>
        <v>1</v>
      </c>
      <c r="M50">
        <f t="shared" si="9"/>
        <v>1</v>
      </c>
    </row>
    <row r="51" spans="1:25" x14ac:dyDescent="0.3">
      <c r="A51">
        <v>45</v>
      </c>
      <c r="H51">
        <f t="shared" si="0"/>
        <v>20</v>
      </c>
      <c r="I51" s="5" t="s">
        <v>1144</v>
      </c>
      <c r="J51">
        <f t="shared" si="6"/>
        <v>0</v>
      </c>
      <c r="K51">
        <f t="shared" si="7"/>
        <v>0</v>
      </c>
      <c r="L51">
        <f t="shared" si="8"/>
        <v>0</v>
      </c>
      <c r="M51">
        <f t="shared" si="9"/>
        <v>0</v>
      </c>
    </row>
    <row r="52" spans="1:25" x14ac:dyDescent="0.3">
      <c r="A52">
        <v>46</v>
      </c>
      <c r="H52">
        <f t="shared" si="0"/>
        <v>20</v>
      </c>
      <c r="I52" s="5" t="s">
        <v>43</v>
      </c>
      <c r="J52">
        <f t="shared" si="6"/>
        <v>0</v>
      </c>
      <c r="K52">
        <f t="shared" si="7"/>
        <v>0</v>
      </c>
      <c r="L52">
        <f t="shared" si="8"/>
        <v>0</v>
      </c>
      <c r="M52">
        <f t="shared" si="9"/>
        <v>0</v>
      </c>
    </row>
    <row r="53" spans="1:25" x14ac:dyDescent="0.3">
      <c r="A53">
        <v>47</v>
      </c>
      <c r="H53">
        <f t="shared" si="0"/>
        <v>20</v>
      </c>
      <c r="I53" s="5" t="s">
        <v>1235</v>
      </c>
      <c r="J53">
        <f t="shared" si="6"/>
        <v>0</v>
      </c>
      <c r="K53">
        <f t="shared" si="7"/>
        <v>0</v>
      </c>
      <c r="L53">
        <f t="shared" si="8"/>
        <v>0</v>
      </c>
      <c r="M53">
        <f t="shared" si="9"/>
        <v>0</v>
      </c>
    </row>
    <row r="54" spans="1:25" x14ac:dyDescent="0.3">
      <c r="A54">
        <v>48</v>
      </c>
      <c r="H54">
        <f t="shared" si="0"/>
        <v>20</v>
      </c>
      <c r="I54" s="5" t="s">
        <v>1187</v>
      </c>
      <c r="J54">
        <f t="shared" si="6"/>
        <v>0</v>
      </c>
      <c r="K54">
        <f t="shared" si="7"/>
        <v>0</v>
      </c>
      <c r="L54">
        <f t="shared" si="8"/>
        <v>0</v>
      </c>
      <c r="M54">
        <f t="shared" si="9"/>
        <v>0</v>
      </c>
    </row>
    <row r="55" spans="1:25" x14ac:dyDescent="0.3">
      <c r="A55">
        <v>49</v>
      </c>
      <c r="H55">
        <f t="shared" si="0"/>
        <v>20</v>
      </c>
      <c r="I55" s="5" t="s">
        <v>49</v>
      </c>
      <c r="J55">
        <f t="shared" si="6"/>
        <v>0</v>
      </c>
      <c r="K55">
        <f t="shared" si="7"/>
        <v>0</v>
      </c>
      <c r="L55">
        <f t="shared" si="8"/>
        <v>0</v>
      </c>
      <c r="M55">
        <f t="shared" si="9"/>
        <v>0</v>
      </c>
    </row>
    <row r="56" spans="1:25" x14ac:dyDescent="0.3">
      <c r="A56">
        <v>50</v>
      </c>
      <c r="H56">
        <f t="shared" si="0"/>
        <v>20</v>
      </c>
      <c r="I56" s="5" t="s">
        <v>1228</v>
      </c>
      <c r="J56">
        <f t="shared" si="6"/>
        <v>0</v>
      </c>
      <c r="K56">
        <f t="shared" si="7"/>
        <v>0</v>
      </c>
      <c r="L56">
        <f t="shared" si="8"/>
        <v>0</v>
      </c>
      <c r="M56">
        <f t="shared" si="9"/>
        <v>0</v>
      </c>
    </row>
    <row r="57" spans="1:25" x14ac:dyDescent="0.3">
      <c r="A57">
        <v>51</v>
      </c>
      <c r="H57">
        <f t="shared" si="0"/>
        <v>20</v>
      </c>
      <c r="I57" s="5" t="s">
        <v>1244</v>
      </c>
      <c r="J57">
        <f t="shared" si="6"/>
        <v>0</v>
      </c>
      <c r="K57">
        <f t="shared" si="7"/>
        <v>0</v>
      </c>
      <c r="L57">
        <f t="shared" si="8"/>
        <v>0</v>
      </c>
      <c r="M57">
        <f t="shared" si="9"/>
        <v>0</v>
      </c>
    </row>
    <row r="58" spans="1:25" x14ac:dyDescent="0.3">
      <c r="A58">
        <v>52</v>
      </c>
      <c r="H58">
        <f t="shared" si="0"/>
        <v>20</v>
      </c>
      <c r="I58" s="5" t="s">
        <v>1248</v>
      </c>
      <c r="J58">
        <f t="shared" si="6"/>
        <v>0</v>
      </c>
      <c r="K58">
        <f t="shared" si="7"/>
        <v>0</v>
      </c>
      <c r="L58">
        <f t="shared" si="8"/>
        <v>0</v>
      </c>
      <c r="M58">
        <f t="shared" si="9"/>
        <v>0</v>
      </c>
    </row>
    <row r="59" spans="1:25" x14ac:dyDescent="0.3">
      <c r="A59">
        <v>53</v>
      </c>
      <c r="H59">
        <f t="shared" si="0"/>
        <v>20</v>
      </c>
      <c r="I59" s="5" t="s">
        <v>1142</v>
      </c>
      <c r="J59">
        <f t="shared" si="6"/>
        <v>0</v>
      </c>
      <c r="K59">
        <f t="shared" si="7"/>
        <v>0</v>
      </c>
      <c r="L59">
        <f t="shared" si="8"/>
        <v>0</v>
      </c>
      <c r="M59">
        <f t="shared" si="9"/>
        <v>0</v>
      </c>
    </row>
    <row r="60" spans="1:25" x14ac:dyDescent="0.3">
      <c r="A60">
        <v>54</v>
      </c>
      <c r="H60">
        <f t="shared" si="0"/>
        <v>20</v>
      </c>
      <c r="I60" s="5" t="s">
        <v>1170</v>
      </c>
      <c r="J60">
        <f t="shared" si="6"/>
        <v>0</v>
      </c>
      <c r="K60">
        <f t="shared" si="7"/>
        <v>0</v>
      </c>
      <c r="L60">
        <f t="shared" si="8"/>
        <v>0</v>
      </c>
      <c r="M60">
        <f t="shared" si="9"/>
        <v>0</v>
      </c>
    </row>
    <row r="61" spans="1:25" x14ac:dyDescent="0.3">
      <c r="A61">
        <v>55</v>
      </c>
      <c r="H61">
        <f t="shared" si="0"/>
        <v>20</v>
      </c>
      <c r="I61" s="5" t="s">
        <v>1188</v>
      </c>
      <c r="J61">
        <f t="shared" si="6"/>
        <v>0</v>
      </c>
      <c r="K61">
        <f t="shared" si="7"/>
        <v>0</v>
      </c>
      <c r="L61">
        <f t="shared" si="8"/>
        <v>0</v>
      </c>
      <c r="M61">
        <f t="shared" si="9"/>
        <v>0</v>
      </c>
    </row>
    <row r="62" spans="1:25" x14ac:dyDescent="0.3">
      <c r="A62">
        <v>56</v>
      </c>
      <c r="H62">
        <f t="shared" si="0"/>
        <v>20</v>
      </c>
      <c r="I62" s="5" t="s">
        <v>58</v>
      </c>
      <c r="J62">
        <f t="shared" si="6"/>
        <v>0</v>
      </c>
      <c r="K62">
        <f t="shared" si="7"/>
        <v>0</v>
      </c>
      <c r="L62">
        <f t="shared" si="8"/>
        <v>0</v>
      </c>
      <c r="M62">
        <f t="shared" si="9"/>
        <v>0</v>
      </c>
    </row>
    <row r="63" spans="1:25" x14ac:dyDescent="0.3">
      <c r="A63">
        <v>57</v>
      </c>
      <c r="H63">
        <f t="shared" si="0"/>
        <v>20</v>
      </c>
      <c r="I63" s="5" t="s">
        <v>1174</v>
      </c>
      <c r="J63">
        <f t="shared" si="6"/>
        <v>0</v>
      </c>
      <c r="K63">
        <f t="shared" si="7"/>
        <v>0</v>
      </c>
      <c r="L63">
        <f t="shared" si="8"/>
        <v>0</v>
      </c>
      <c r="M63">
        <f t="shared" si="9"/>
        <v>0</v>
      </c>
      <c r="Y63" s="7"/>
    </row>
    <row r="64" spans="1:25" x14ac:dyDescent="0.3">
      <c r="A64">
        <v>58</v>
      </c>
      <c r="H64">
        <f t="shared" si="0"/>
        <v>20</v>
      </c>
      <c r="I64" s="5" t="s">
        <v>1259</v>
      </c>
      <c r="J64">
        <f t="shared" si="6"/>
        <v>0</v>
      </c>
      <c r="K64">
        <f t="shared" si="7"/>
        <v>0</v>
      </c>
      <c r="L64">
        <f t="shared" si="8"/>
        <v>0</v>
      </c>
      <c r="M64">
        <f t="shared" si="9"/>
        <v>0</v>
      </c>
    </row>
    <row r="65" spans="1:13" x14ac:dyDescent="0.3">
      <c r="A65">
        <v>59</v>
      </c>
      <c r="H65">
        <f t="shared" si="0"/>
        <v>20</v>
      </c>
      <c r="I65" s="5" t="s">
        <v>1197</v>
      </c>
      <c r="J65">
        <f t="shared" si="6"/>
        <v>0</v>
      </c>
      <c r="K65">
        <f t="shared" si="7"/>
        <v>0</v>
      </c>
      <c r="L65">
        <f t="shared" si="8"/>
        <v>0</v>
      </c>
      <c r="M65">
        <f t="shared" si="9"/>
        <v>0</v>
      </c>
    </row>
    <row r="66" spans="1:13" x14ac:dyDescent="0.3">
      <c r="A66">
        <v>60</v>
      </c>
      <c r="H66">
        <f t="shared" si="0"/>
        <v>20</v>
      </c>
      <c r="I66" s="5" t="s">
        <v>1173</v>
      </c>
      <c r="J66">
        <f t="shared" si="6"/>
        <v>0</v>
      </c>
      <c r="K66">
        <f t="shared" si="7"/>
        <v>0</v>
      </c>
      <c r="L66">
        <f t="shared" si="8"/>
        <v>0</v>
      </c>
      <c r="M66">
        <f t="shared" si="9"/>
        <v>0</v>
      </c>
    </row>
    <row r="67" spans="1:13" x14ac:dyDescent="0.3">
      <c r="A67">
        <v>61</v>
      </c>
      <c r="H67">
        <f t="shared" si="0"/>
        <v>20</v>
      </c>
      <c r="I67" s="5" t="s">
        <v>1256</v>
      </c>
      <c r="J67">
        <f t="shared" si="6"/>
        <v>0</v>
      </c>
      <c r="K67">
        <f t="shared" si="7"/>
        <v>0</v>
      </c>
      <c r="L67">
        <f t="shared" si="8"/>
        <v>0</v>
      </c>
      <c r="M67">
        <f t="shared" si="9"/>
        <v>0</v>
      </c>
    </row>
    <row r="68" spans="1:13" x14ac:dyDescent="0.3">
      <c r="A68">
        <v>62</v>
      </c>
      <c r="H68">
        <f t="shared" si="0"/>
        <v>20</v>
      </c>
      <c r="I68" s="5" t="s">
        <v>69</v>
      </c>
      <c r="J68">
        <f t="shared" si="6"/>
        <v>0</v>
      </c>
      <c r="K68">
        <f t="shared" si="7"/>
        <v>0</v>
      </c>
      <c r="L68">
        <f t="shared" si="8"/>
        <v>0</v>
      </c>
      <c r="M68">
        <f t="shared" si="9"/>
        <v>0</v>
      </c>
    </row>
    <row r="69" spans="1:13" x14ac:dyDescent="0.3">
      <c r="A69">
        <v>63</v>
      </c>
      <c r="H69">
        <f t="shared" si="0"/>
        <v>20</v>
      </c>
      <c r="I69" s="5" t="s">
        <v>1230</v>
      </c>
      <c r="J69">
        <f t="shared" si="6"/>
        <v>0</v>
      </c>
      <c r="K69">
        <f t="shared" si="7"/>
        <v>0</v>
      </c>
      <c r="L69">
        <f t="shared" si="8"/>
        <v>0</v>
      </c>
      <c r="M69">
        <f t="shared" si="9"/>
        <v>0</v>
      </c>
    </row>
    <row r="70" spans="1:13" x14ac:dyDescent="0.3">
      <c r="A70">
        <v>64</v>
      </c>
      <c r="H70">
        <f t="shared" si="0"/>
        <v>20</v>
      </c>
      <c r="I70" s="5" t="s">
        <v>1146</v>
      </c>
      <c r="J70">
        <f t="shared" si="6"/>
        <v>0</v>
      </c>
      <c r="K70">
        <f t="shared" si="7"/>
        <v>0</v>
      </c>
      <c r="L70">
        <f t="shared" si="8"/>
        <v>0</v>
      </c>
      <c r="M70">
        <f t="shared" si="9"/>
        <v>0</v>
      </c>
    </row>
    <row r="71" spans="1:13" x14ac:dyDescent="0.3">
      <c r="A71">
        <v>65</v>
      </c>
      <c r="H71">
        <f t="shared" si="0"/>
        <v>20</v>
      </c>
      <c r="I71" s="5" t="s">
        <v>1212</v>
      </c>
      <c r="J71">
        <f t="shared" si="6"/>
        <v>0</v>
      </c>
      <c r="K71">
        <f t="shared" si="7"/>
        <v>0</v>
      </c>
      <c r="L71">
        <f t="shared" si="8"/>
        <v>0</v>
      </c>
      <c r="M71">
        <f t="shared" si="9"/>
        <v>0</v>
      </c>
    </row>
    <row r="72" spans="1:13" x14ac:dyDescent="0.3">
      <c r="A72">
        <v>66</v>
      </c>
      <c r="H72">
        <f t="shared" ref="H72:H99" si="16">_xlfn.RANK.EQ(M72,$M$7:$M$99,0)</f>
        <v>20</v>
      </c>
      <c r="I72" s="5" t="s">
        <v>1158</v>
      </c>
      <c r="J72">
        <f t="shared" ref="J72:J99" si="17">IFERROR(VLOOKUP(I72,$B$6:$E$100,2,0)*10000,0)</f>
        <v>0</v>
      </c>
      <c r="K72">
        <f t="shared" ref="K72:K99" si="18">IFERROR(VLOOKUP(I72,$B$6:$E$100,3,0)*100,0)</f>
        <v>0</v>
      </c>
      <c r="L72">
        <f t="shared" ref="L72:L99" si="19">IFERROR(VLOOKUP(I72,$B$6:$E$100,4,0)*1,0)</f>
        <v>0</v>
      </c>
      <c r="M72">
        <f t="shared" ref="M72:M99" si="20">IFERROR(SUM(J72:L72),0)</f>
        <v>0</v>
      </c>
    </row>
    <row r="73" spans="1:13" x14ac:dyDescent="0.3">
      <c r="A73">
        <v>67</v>
      </c>
      <c r="H73">
        <f t="shared" si="16"/>
        <v>20</v>
      </c>
      <c r="I73" s="5" t="s">
        <v>1143</v>
      </c>
      <c r="J73">
        <f t="shared" si="17"/>
        <v>0</v>
      </c>
      <c r="K73">
        <f t="shared" si="18"/>
        <v>0</v>
      </c>
      <c r="L73">
        <f t="shared" si="19"/>
        <v>0</v>
      </c>
      <c r="M73">
        <f t="shared" si="20"/>
        <v>0</v>
      </c>
    </row>
    <row r="74" spans="1:13" x14ac:dyDescent="0.3">
      <c r="A74">
        <v>68</v>
      </c>
      <c r="H74">
        <f t="shared" si="16"/>
        <v>11</v>
      </c>
      <c r="I74" s="5" t="s">
        <v>1168</v>
      </c>
      <c r="J74">
        <f t="shared" si="17"/>
        <v>0</v>
      </c>
      <c r="K74">
        <f t="shared" si="18"/>
        <v>100</v>
      </c>
      <c r="L74">
        <f t="shared" si="19"/>
        <v>0</v>
      </c>
      <c r="M74">
        <f t="shared" si="20"/>
        <v>100</v>
      </c>
    </row>
    <row r="75" spans="1:13" x14ac:dyDescent="0.3">
      <c r="A75">
        <v>69</v>
      </c>
      <c r="H75">
        <f t="shared" si="16"/>
        <v>20</v>
      </c>
      <c r="I75" s="5" t="s">
        <v>1141</v>
      </c>
      <c r="J75">
        <f t="shared" si="17"/>
        <v>0</v>
      </c>
      <c r="K75">
        <f t="shared" si="18"/>
        <v>0</v>
      </c>
      <c r="L75">
        <f t="shared" si="19"/>
        <v>0</v>
      </c>
      <c r="M75">
        <f t="shared" si="20"/>
        <v>0</v>
      </c>
    </row>
    <row r="76" spans="1:13" x14ac:dyDescent="0.3">
      <c r="A76">
        <v>70</v>
      </c>
      <c r="H76">
        <f t="shared" si="16"/>
        <v>20</v>
      </c>
      <c r="I76" s="5" t="s">
        <v>1195</v>
      </c>
      <c r="J76">
        <f t="shared" si="17"/>
        <v>0</v>
      </c>
      <c r="K76">
        <f t="shared" si="18"/>
        <v>0</v>
      </c>
      <c r="L76">
        <f t="shared" si="19"/>
        <v>0</v>
      </c>
      <c r="M76">
        <f t="shared" si="20"/>
        <v>0</v>
      </c>
    </row>
    <row r="77" spans="1:13" x14ac:dyDescent="0.3">
      <c r="A77">
        <v>71</v>
      </c>
      <c r="H77">
        <f t="shared" si="16"/>
        <v>20</v>
      </c>
      <c r="I77" s="5" t="s">
        <v>1211</v>
      </c>
      <c r="J77">
        <f t="shared" si="17"/>
        <v>0</v>
      </c>
      <c r="K77">
        <f t="shared" si="18"/>
        <v>0</v>
      </c>
      <c r="L77">
        <f t="shared" si="19"/>
        <v>0</v>
      </c>
      <c r="M77">
        <f t="shared" si="20"/>
        <v>0</v>
      </c>
    </row>
    <row r="78" spans="1:13" x14ac:dyDescent="0.3">
      <c r="A78">
        <v>72</v>
      </c>
      <c r="H78">
        <f t="shared" si="16"/>
        <v>11</v>
      </c>
      <c r="I78" s="5" t="s">
        <v>70</v>
      </c>
      <c r="J78">
        <f t="shared" si="17"/>
        <v>0</v>
      </c>
      <c r="K78">
        <f t="shared" si="18"/>
        <v>100</v>
      </c>
      <c r="L78">
        <f t="shared" si="19"/>
        <v>0</v>
      </c>
      <c r="M78">
        <f t="shared" si="20"/>
        <v>100</v>
      </c>
    </row>
    <row r="79" spans="1:13" x14ac:dyDescent="0.3">
      <c r="A79">
        <v>73</v>
      </c>
      <c r="H79">
        <f t="shared" si="16"/>
        <v>20</v>
      </c>
      <c r="I79" s="5" t="s">
        <v>59</v>
      </c>
      <c r="J79">
        <f t="shared" si="17"/>
        <v>0</v>
      </c>
      <c r="K79">
        <f t="shared" si="18"/>
        <v>0</v>
      </c>
      <c r="L79">
        <f t="shared" si="19"/>
        <v>0</v>
      </c>
      <c r="M79">
        <f t="shared" si="20"/>
        <v>0</v>
      </c>
    </row>
    <row r="80" spans="1:13" x14ac:dyDescent="0.3">
      <c r="A80">
        <v>74</v>
      </c>
      <c r="H80">
        <f t="shared" si="16"/>
        <v>20</v>
      </c>
      <c r="I80" s="5" t="s">
        <v>1218</v>
      </c>
      <c r="J80">
        <f t="shared" si="17"/>
        <v>0</v>
      </c>
      <c r="K80">
        <f t="shared" si="18"/>
        <v>0</v>
      </c>
      <c r="L80">
        <f t="shared" si="19"/>
        <v>0</v>
      </c>
      <c r="M80">
        <f t="shared" si="20"/>
        <v>0</v>
      </c>
    </row>
    <row r="81" spans="1:13" x14ac:dyDescent="0.3">
      <c r="A81">
        <v>75</v>
      </c>
      <c r="H81">
        <f t="shared" si="16"/>
        <v>20</v>
      </c>
      <c r="I81" s="5" t="s">
        <v>1205</v>
      </c>
      <c r="J81">
        <f t="shared" si="17"/>
        <v>0</v>
      </c>
      <c r="K81">
        <f t="shared" si="18"/>
        <v>0</v>
      </c>
      <c r="L81">
        <f t="shared" si="19"/>
        <v>0</v>
      </c>
      <c r="M81">
        <f t="shared" si="20"/>
        <v>0</v>
      </c>
    </row>
    <row r="82" spans="1:13" x14ac:dyDescent="0.3">
      <c r="A82">
        <v>76</v>
      </c>
      <c r="H82">
        <f t="shared" si="16"/>
        <v>20</v>
      </c>
      <c r="I82" s="5" t="s">
        <v>1192</v>
      </c>
      <c r="J82">
        <f t="shared" si="17"/>
        <v>0</v>
      </c>
      <c r="K82">
        <f t="shared" si="18"/>
        <v>0</v>
      </c>
      <c r="L82">
        <f t="shared" si="19"/>
        <v>0</v>
      </c>
      <c r="M82">
        <f t="shared" si="20"/>
        <v>0</v>
      </c>
    </row>
    <row r="83" spans="1:13" x14ac:dyDescent="0.3">
      <c r="A83">
        <v>77</v>
      </c>
      <c r="H83">
        <f t="shared" si="16"/>
        <v>20</v>
      </c>
      <c r="I83" s="5" t="s">
        <v>1202</v>
      </c>
      <c r="J83">
        <f t="shared" si="17"/>
        <v>0</v>
      </c>
      <c r="K83">
        <f t="shared" si="18"/>
        <v>0</v>
      </c>
      <c r="L83">
        <f t="shared" si="19"/>
        <v>0</v>
      </c>
      <c r="M83">
        <f t="shared" si="20"/>
        <v>0</v>
      </c>
    </row>
    <row r="84" spans="1:13" x14ac:dyDescent="0.3">
      <c r="A84">
        <v>78</v>
      </c>
      <c r="H84">
        <f t="shared" si="16"/>
        <v>20</v>
      </c>
      <c r="I84" s="5" t="s">
        <v>60</v>
      </c>
      <c r="J84">
        <f t="shared" si="17"/>
        <v>0</v>
      </c>
      <c r="K84">
        <f t="shared" si="18"/>
        <v>0</v>
      </c>
      <c r="L84">
        <f t="shared" si="19"/>
        <v>0</v>
      </c>
      <c r="M84">
        <f t="shared" si="20"/>
        <v>0</v>
      </c>
    </row>
    <row r="85" spans="1:13" x14ac:dyDescent="0.3">
      <c r="A85">
        <v>79</v>
      </c>
      <c r="H85">
        <f t="shared" si="16"/>
        <v>20</v>
      </c>
      <c r="I85" s="5" t="s">
        <v>1219</v>
      </c>
      <c r="J85">
        <f t="shared" si="17"/>
        <v>0</v>
      </c>
      <c r="K85">
        <f t="shared" si="18"/>
        <v>0</v>
      </c>
      <c r="L85">
        <f t="shared" si="19"/>
        <v>0</v>
      </c>
      <c r="M85">
        <f t="shared" si="20"/>
        <v>0</v>
      </c>
    </row>
    <row r="86" spans="1:13" x14ac:dyDescent="0.3">
      <c r="A86">
        <v>80</v>
      </c>
      <c r="H86">
        <f t="shared" si="16"/>
        <v>20</v>
      </c>
      <c r="I86" s="5" t="s">
        <v>1261</v>
      </c>
      <c r="J86">
        <f t="shared" si="17"/>
        <v>0</v>
      </c>
      <c r="K86">
        <f t="shared" si="18"/>
        <v>0</v>
      </c>
      <c r="L86">
        <f t="shared" si="19"/>
        <v>0</v>
      </c>
      <c r="M86">
        <f t="shared" si="20"/>
        <v>0</v>
      </c>
    </row>
    <row r="87" spans="1:13" x14ac:dyDescent="0.3">
      <c r="A87">
        <v>81</v>
      </c>
      <c r="H87">
        <f t="shared" si="16"/>
        <v>20</v>
      </c>
      <c r="I87" s="5" t="s">
        <v>62</v>
      </c>
      <c r="J87">
        <f t="shared" si="17"/>
        <v>0</v>
      </c>
      <c r="K87">
        <f t="shared" si="18"/>
        <v>0</v>
      </c>
      <c r="L87">
        <f t="shared" si="19"/>
        <v>0</v>
      </c>
      <c r="M87">
        <f t="shared" si="20"/>
        <v>0</v>
      </c>
    </row>
    <row r="88" spans="1:13" x14ac:dyDescent="0.3">
      <c r="A88">
        <v>82</v>
      </c>
      <c r="H88">
        <f t="shared" si="16"/>
        <v>20</v>
      </c>
      <c r="I88" s="5" t="s">
        <v>1240</v>
      </c>
      <c r="J88">
        <f t="shared" si="17"/>
        <v>0</v>
      </c>
      <c r="K88">
        <f t="shared" si="18"/>
        <v>0</v>
      </c>
      <c r="L88">
        <f t="shared" si="19"/>
        <v>0</v>
      </c>
      <c r="M88">
        <f t="shared" si="20"/>
        <v>0</v>
      </c>
    </row>
    <row r="89" spans="1:13" x14ac:dyDescent="0.3">
      <c r="A89">
        <v>83</v>
      </c>
      <c r="H89">
        <f t="shared" si="16"/>
        <v>20</v>
      </c>
      <c r="I89" s="5" t="s">
        <v>1193</v>
      </c>
      <c r="J89">
        <f t="shared" si="17"/>
        <v>0</v>
      </c>
      <c r="K89">
        <f t="shared" si="18"/>
        <v>0</v>
      </c>
      <c r="L89">
        <f t="shared" si="19"/>
        <v>0</v>
      </c>
      <c r="M89">
        <f t="shared" si="20"/>
        <v>0</v>
      </c>
    </row>
    <row r="90" spans="1:13" x14ac:dyDescent="0.3">
      <c r="A90">
        <v>84</v>
      </c>
      <c r="H90">
        <f t="shared" si="16"/>
        <v>16</v>
      </c>
      <c r="I90" s="5" t="s">
        <v>222</v>
      </c>
      <c r="J90">
        <f t="shared" si="17"/>
        <v>0</v>
      </c>
      <c r="K90">
        <f t="shared" si="18"/>
        <v>0</v>
      </c>
      <c r="L90">
        <f t="shared" si="19"/>
        <v>1</v>
      </c>
      <c r="M90">
        <f t="shared" si="20"/>
        <v>1</v>
      </c>
    </row>
    <row r="91" spans="1:13" x14ac:dyDescent="0.3">
      <c r="A91">
        <v>85</v>
      </c>
      <c r="H91">
        <f t="shared" si="16"/>
        <v>20</v>
      </c>
      <c r="I91" s="5" t="s">
        <v>1176</v>
      </c>
      <c r="J91">
        <f t="shared" si="17"/>
        <v>0</v>
      </c>
      <c r="K91">
        <f t="shared" si="18"/>
        <v>0</v>
      </c>
      <c r="L91">
        <f t="shared" si="19"/>
        <v>0</v>
      </c>
      <c r="M91">
        <f t="shared" si="20"/>
        <v>0</v>
      </c>
    </row>
    <row r="92" spans="1:13" x14ac:dyDescent="0.3">
      <c r="A92">
        <v>86</v>
      </c>
      <c r="H92">
        <f t="shared" si="16"/>
        <v>20</v>
      </c>
      <c r="I92" s="5" t="s">
        <v>100</v>
      </c>
      <c r="J92">
        <f t="shared" si="17"/>
        <v>0</v>
      </c>
      <c r="K92">
        <f t="shared" si="18"/>
        <v>0</v>
      </c>
      <c r="L92">
        <f t="shared" si="19"/>
        <v>0</v>
      </c>
      <c r="M92">
        <f t="shared" si="20"/>
        <v>0</v>
      </c>
    </row>
    <row r="93" spans="1:13" x14ac:dyDescent="0.3">
      <c r="A93">
        <v>87</v>
      </c>
      <c r="H93">
        <f t="shared" si="16"/>
        <v>20</v>
      </c>
      <c r="I93" s="5" t="s">
        <v>1161</v>
      </c>
      <c r="J93">
        <f t="shared" si="17"/>
        <v>0</v>
      </c>
      <c r="K93">
        <f t="shared" si="18"/>
        <v>0</v>
      </c>
      <c r="L93">
        <f t="shared" si="19"/>
        <v>0</v>
      </c>
      <c r="M93">
        <f t="shared" si="20"/>
        <v>0</v>
      </c>
    </row>
    <row r="94" spans="1:13" x14ac:dyDescent="0.3">
      <c r="A94">
        <v>88</v>
      </c>
      <c r="H94">
        <f t="shared" si="16"/>
        <v>20</v>
      </c>
      <c r="I94" s="5" t="s">
        <v>101</v>
      </c>
      <c r="J94">
        <f t="shared" si="17"/>
        <v>0</v>
      </c>
      <c r="K94">
        <f t="shared" si="18"/>
        <v>0</v>
      </c>
      <c r="L94">
        <f t="shared" si="19"/>
        <v>0</v>
      </c>
      <c r="M94">
        <f t="shared" si="20"/>
        <v>0</v>
      </c>
    </row>
    <row r="95" spans="1:13" x14ac:dyDescent="0.3">
      <c r="A95">
        <v>89</v>
      </c>
      <c r="H95">
        <f t="shared" si="16"/>
        <v>20</v>
      </c>
      <c r="I95" s="5" t="s">
        <v>97</v>
      </c>
      <c r="J95">
        <f t="shared" si="17"/>
        <v>0</v>
      </c>
      <c r="K95">
        <f t="shared" si="18"/>
        <v>0</v>
      </c>
      <c r="L95">
        <f t="shared" si="19"/>
        <v>0</v>
      </c>
      <c r="M95">
        <f t="shared" si="20"/>
        <v>0</v>
      </c>
    </row>
    <row r="96" spans="1:13" x14ac:dyDescent="0.3">
      <c r="A96">
        <v>90</v>
      </c>
      <c r="H96">
        <f t="shared" si="16"/>
        <v>20</v>
      </c>
      <c r="I96" s="5" t="s">
        <v>1254</v>
      </c>
      <c r="J96">
        <f t="shared" si="17"/>
        <v>0</v>
      </c>
      <c r="K96">
        <f t="shared" si="18"/>
        <v>0</v>
      </c>
      <c r="L96">
        <f t="shared" si="19"/>
        <v>0</v>
      </c>
      <c r="M96">
        <f t="shared" si="20"/>
        <v>0</v>
      </c>
    </row>
    <row r="97" spans="1:13" x14ac:dyDescent="0.3">
      <c r="A97">
        <v>91</v>
      </c>
      <c r="H97">
        <f t="shared" si="16"/>
        <v>20</v>
      </c>
      <c r="I97" s="5" t="s">
        <v>98</v>
      </c>
      <c r="J97">
        <f t="shared" si="17"/>
        <v>0</v>
      </c>
      <c r="K97">
        <f t="shared" si="18"/>
        <v>0</v>
      </c>
      <c r="L97">
        <f t="shared" si="19"/>
        <v>0</v>
      </c>
      <c r="M97">
        <f t="shared" si="20"/>
        <v>0</v>
      </c>
    </row>
    <row r="98" spans="1:13" x14ac:dyDescent="0.3">
      <c r="A98">
        <v>92</v>
      </c>
      <c r="H98">
        <f t="shared" si="16"/>
        <v>20</v>
      </c>
      <c r="I98" s="5" t="s">
        <v>1180</v>
      </c>
      <c r="J98">
        <f t="shared" si="17"/>
        <v>0</v>
      </c>
      <c r="K98">
        <f t="shared" si="18"/>
        <v>0</v>
      </c>
      <c r="L98">
        <f t="shared" si="19"/>
        <v>0</v>
      </c>
      <c r="M98">
        <f t="shared" si="20"/>
        <v>0</v>
      </c>
    </row>
    <row r="99" spans="1:13" x14ac:dyDescent="0.3">
      <c r="A99">
        <v>93</v>
      </c>
      <c r="H99">
        <f t="shared" si="16"/>
        <v>20</v>
      </c>
      <c r="I99" s="5" t="s">
        <v>1234</v>
      </c>
      <c r="J99">
        <f t="shared" si="17"/>
        <v>0</v>
      </c>
      <c r="K99">
        <f t="shared" si="18"/>
        <v>0</v>
      </c>
      <c r="L99">
        <f t="shared" si="19"/>
        <v>0</v>
      </c>
      <c r="M99">
        <f t="shared" si="20"/>
        <v>0</v>
      </c>
    </row>
    <row r="100" spans="1:13" x14ac:dyDescent="0.3">
      <c r="A100">
        <v>94</v>
      </c>
    </row>
  </sheetData>
  <autoFilter ref="A6:J6" xr:uid="{00000000-0009-0000-0000-000004000000}"/>
  <sortState xmlns:xlrd2="http://schemas.microsoft.com/office/spreadsheetml/2017/richdata2" ref="O7:U21">
    <sortCondition ref="P7"/>
  </sortState>
  <mergeCells count="4">
    <mergeCell ref="BH3:BN3"/>
    <mergeCell ref="B3:U3"/>
    <mergeCell ref="Y3:AE3"/>
    <mergeCell ref="AI3:BC3"/>
  </mergeCells>
  <pageMargins left="0.511811024" right="0.511811024" top="0.78740157499999996" bottom="0.78740157499999996" header="0.31496062000000002" footer="0.31496062000000002"/>
  <drawing r:id="rId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1"/>
  <dimension ref="A1"/>
  <sheetViews>
    <sheetView showGridLines="0" showRowColHeaders="0" tabSelected="1" zoomScale="90" zoomScaleNormal="90"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8"/>
  <dimension ref="A1"/>
  <sheetViews>
    <sheetView showGridLines="0" showRowColHeaders="0" zoomScale="90" zoomScaleNormal="90"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7"/>
  <dimension ref="A14:E33"/>
  <sheetViews>
    <sheetView showGridLines="0" showRowColHeaders="0" workbookViewId="0"/>
  </sheetViews>
  <sheetFormatPr defaultRowHeight="14.4" x14ac:dyDescent="0.3"/>
  <cols>
    <col min="1" max="1" width="9.5546875" customWidth="1"/>
    <col min="2" max="2" width="9.109375" customWidth="1"/>
    <col min="3" max="3" width="21.109375" customWidth="1"/>
    <col min="4" max="4" width="9.109375" customWidth="1"/>
  </cols>
  <sheetData>
    <row r="14" spans="1:4" x14ac:dyDescent="0.3">
      <c r="A14" s="21"/>
      <c r="B14" s="21"/>
      <c r="C14" s="21"/>
      <c r="D14" s="21"/>
    </row>
    <row r="15" spans="1:4" x14ac:dyDescent="0.3">
      <c r="A15" s="22"/>
      <c r="B15" s="23">
        <v>21</v>
      </c>
      <c r="C15" s="23" t="str">
        <f>VLOOKUP(B15,BASE_IMAGENS!A6:G26,7,0)</f>
        <v>Beatriz Ferreira</v>
      </c>
      <c r="D15" s="21"/>
    </row>
    <row r="16" spans="1:4" x14ac:dyDescent="0.3">
      <c r="A16" s="21"/>
      <c r="B16" s="21"/>
      <c r="C16" s="21"/>
      <c r="D16" s="21"/>
    </row>
    <row r="17" spans="1:5" ht="96" customHeight="1" x14ac:dyDescent="0.3">
      <c r="A17" s="21"/>
      <c r="B17" s="21"/>
      <c r="C17" s="21"/>
      <c r="D17" s="21"/>
    </row>
    <row r="18" spans="1:5" x14ac:dyDescent="0.3">
      <c r="A18" s="21"/>
      <c r="B18" s="21"/>
      <c r="C18" s="21"/>
      <c r="D18" s="21"/>
    </row>
    <row r="19" spans="1:5" x14ac:dyDescent="0.3">
      <c r="A19" s="21"/>
      <c r="B19" s="21"/>
      <c r="C19" s="21"/>
      <c r="D19" s="21"/>
    </row>
    <row r="20" spans="1:5" x14ac:dyDescent="0.3">
      <c r="A20" s="21"/>
      <c r="B20" s="21"/>
      <c r="C20" s="21"/>
      <c r="D20" s="21"/>
    </row>
    <row r="21" spans="1:5" x14ac:dyDescent="0.3">
      <c r="A21" s="21"/>
      <c r="B21" s="21"/>
      <c r="C21" s="21"/>
      <c r="D21" s="21"/>
    </row>
    <row r="22" spans="1:5" x14ac:dyDescent="0.3">
      <c r="A22" s="21"/>
      <c r="B22" s="21"/>
      <c r="C22" s="21"/>
      <c r="D22" s="21"/>
    </row>
    <row r="23" spans="1:5" x14ac:dyDescent="0.3">
      <c r="A23" s="21"/>
      <c r="B23" s="21"/>
      <c r="C23" s="21"/>
      <c r="D23" s="21"/>
    </row>
    <row r="24" spans="1:5" x14ac:dyDescent="0.3">
      <c r="A24" s="21"/>
      <c r="B24" s="21"/>
      <c r="C24" s="21"/>
      <c r="D24" s="21"/>
    </row>
    <row r="25" spans="1:5" ht="5.25" customHeight="1" x14ac:dyDescent="0.3">
      <c r="A25" s="21"/>
      <c r="B25" s="21"/>
      <c r="C25" s="21"/>
      <c r="D25" s="21"/>
    </row>
    <row r="26" spans="1:5" x14ac:dyDescent="0.3">
      <c r="A26" s="25"/>
      <c r="B26" s="25"/>
      <c r="C26" s="25"/>
      <c r="D26" s="25"/>
      <c r="E26" s="25"/>
    </row>
    <row r="27" spans="1:5" x14ac:dyDescent="0.3">
      <c r="A27" s="25"/>
      <c r="B27" s="25"/>
      <c r="C27" s="25"/>
      <c r="D27" s="25"/>
      <c r="E27" s="25"/>
    </row>
    <row r="28" spans="1:5" x14ac:dyDescent="0.3">
      <c r="A28" s="25"/>
      <c r="B28" s="25"/>
      <c r="C28" s="25"/>
      <c r="D28" s="25"/>
      <c r="E28" s="25"/>
    </row>
    <row r="29" spans="1:5" x14ac:dyDescent="0.3">
      <c r="A29" s="25"/>
      <c r="B29" s="25"/>
      <c r="C29" s="25"/>
      <c r="D29" s="25"/>
      <c r="E29" s="25"/>
    </row>
    <row r="30" spans="1:5" x14ac:dyDescent="0.3">
      <c r="A30" s="25"/>
      <c r="B30" s="25"/>
      <c r="C30" s="25"/>
      <c r="D30" s="25"/>
      <c r="E30" s="25"/>
    </row>
    <row r="31" spans="1:5" x14ac:dyDescent="0.3">
      <c r="A31" s="25"/>
      <c r="B31" s="25"/>
      <c r="C31" s="25"/>
      <c r="D31" s="25"/>
      <c r="E31" s="25"/>
    </row>
    <row r="32" spans="1:5" x14ac:dyDescent="0.3">
      <c r="A32" s="25"/>
      <c r="B32" s="25"/>
      <c r="C32" s="25"/>
      <c r="D32" s="25"/>
      <c r="E32" s="25"/>
    </row>
    <row r="33" spans="1:5" x14ac:dyDescent="0.3">
      <c r="A33" s="25"/>
      <c r="B33" s="25"/>
      <c r="C33" s="25"/>
      <c r="D33" s="25"/>
      <c r="E33" s="25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208" r:id="rId4" name="Drop Down 16">
              <controlPr defaultSize="0" autoLine="0" autoPict="0">
                <anchor moveWithCells="1">
                  <from>
                    <xdr:col>0</xdr:col>
                    <xdr:colOff>121920</xdr:colOff>
                    <xdr:row>13</xdr:row>
                    <xdr:rowOff>83820</xdr:rowOff>
                  </from>
                  <to>
                    <xdr:col>3</xdr:col>
                    <xdr:colOff>342900</xdr:colOff>
                    <xdr:row>15</xdr:row>
                    <xdr:rowOff>15240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9"/>
  <dimension ref="A3:M26"/>
  <sheetViews>
    <sheetView topLeftCell="B1" zoomScale="110" zoomScaleNormal="110" workbookViewId="0">
      <pane ySplit="4" topLeftCell="A14" activePane="bottomLeft" state="frozen"/>
      <selection activeCell="H1" sqref="H1"/>
      <selection pane="bottomLeft" activeCell="H12" sqref="H12"/>
    </sheetView>
  </sheetViews>
  <sheetFormatPr defaultRowHeight="14.4" x14ac:dyDescent="0.3"/>
  <cols>
    <col min="1" max="1" width="18" bestFit="1" customWidth="1"/>
    <col min="7" max="7" width="28.6640625" bestFit="1" customWidth="1"/>
    <col min="10" max="10" width="26.33203125" customWidth="1"/>
    <col min="11" max="11" width="20.44140625" customWidth="1"/>
    <col min="13" max="13" width="19.44140625" customWidth="1"/>
  </cols>
  <sheetData>
    <row r="3" spans="1:13" x14ac:dyDescent="0.3">
      <c r="J3">
        <v>3.3</v>
      </c>
    </row>
    <row r="4" spans="1:13" x14ac:dyDescent="0.3">
      <c r="G4">
        <f>MATCH(PAG_3!C15,BASE_IMAGENS!$G$6:$G$26,0)+5</f>
        <v>26</v>
      </c>
      <c r="H4" t="str">
        <f>VLOOKUP(G4-5,A6:M26,8,0)</f>
        <v>Boxe Femino até 60Kg</v>
      </c>
      <c r="J4">
        <v>4.9400000000000004</v>
      </c>
      <c r="M4" t="str">
        <f>VLOOKUP(G4-5,A6:M26,13,0)</f>
        <v>É Prata!!!!</v>
      </c>
    </row>
    <row r="6" spans="1:13" ht="94.5" customHeight="1" x14ac:dyDescent="0.3">
      <c r="A6">
        <v>1</v>
      </c>
      <c r="B6" s="3">
        <v>2020</v>
      </c>
      <c r="C6" s="3" t="s">
        <v>209</v>
      </c>
      <c r="D6" s="3" t="s">
        <v>230</v>
      </c>
      <c r="E6" s="3" t="s">
        <v>79</v>
      </c>
      <c r="F6" s="3" t="s">
        <v>581</v>
      </c>
      <c r="G6" s="3" t="s">
        <v>1299</v>
      </c>
      <c r="H6" s="3" t="s">
        <v>596</v>
      </c>
      <c r="I6" s="26" t="s">
        <v>104</v>
      </c>
      <c r="J6" s="27"/>
      <c r="K6" s="27"/>
      <c r="L6" s="24"/>
      <c r="M6" s="29" t="str">
        <f>"É "&amp;E6&amp;"!!!!"</f>
        <v>É Prata!!!!</v>
      </c>
    </row>
    <row r="7" spans="1:13" ht="94.5" customHeight="1" x14ac:dyDescent="0.3">
      <c r="A7">
        <v>2</v>
      </c>
      <c r="B7" s="16">
        <v>2020</v>
      </c>
      <c r="C7" s="16" t="s">
        <v>209</v>
      </c>
      <c r="D7" s="16" t="s">
        <v>230</v>
      </c>
      <c r="E7" s="16" t="s">
        <v>80</v>
      </c>
      <c r="F7" s="16" t="s">
        <v>1043</v>
      </c>
      <c r="G7" s="16" t="s">
        <v>1313</v>
      </c>
      <c r="H7" s="16" t="s">
        <v>595</v>
      </c>
      <c r="I7" s="28" t="s">
        <v>104</v>
      </c>
      <c r="J7" s="27"/>
      <c r="K7" s="27"/>
      <c r="L7" s="24"/>
      <c r="M7" s="29" t="str">
        <f t="shared" ref="M7:M26" si="0">"É "&amp;E7&amp;"!!!!"</f>
        <v>É Bronze!!!!</v>
      </c>
    </row>
    <row r="8" spans="1:13" ht="94.5" customHeight="1" x14ac:dyDescent="0.3">
      <c r="A8">
        <v>3</v>
      </c>
      <c r="B8" s="3">
        <v>2020</v>
      </c>
      <c r="C8" s="3" t="s">
        <v>209</v>
      </c>
      <c r="D8" s="3" t="s">
        <v>230</v>
      </c>
      <c r="E8" s="3" t="s">
        <v>79</v>
      </c>
      <c r="F8" s="3" t="s">
        <v>581</v>
      </c>
      <c r="G8" s="3" t="s">
        <v>1300</v>
      </c>
      <c r="H8" s="3" t="s">
        <v>597</v>
      </c>
      <c r="I8" s="26" t="s">
        <v>78</v>
      </c>
      <c r="J8" s="27"/>
      <c r="K8" s="27"/>
      <c r="L8" s="24"/>
      <c r="M8" s="29" t="str">
        <f t="shared" si="0"/>
        <v>É Prata!!!!</v>
      </c>
    </row>
    <row r="9" spans="1:13" ht="94.5" customHeight="1" x14ac:dyDescent="0.3">
      <c r="A9">
        <v>4</v>
      </c>
      <c r="B9" s="16">
        <v>2020</v>
      </c>
      <c r="C9" s="16" t="s">
        <v>209</v>
      </c>
      <c r="D9" s="16" t="s">
        <v>230</v>
      </c>
      <c r="E9" s="16" t="s">
        <v>80</v>
      </c>
      <c r="F9" s="16" t="s">
        <v>589</v>
      </c>
      <c r="G9" s="16" t="s">
        <v>1305</v>
      </c>
      <c r="H9" s="16" t="s">
        <v>598</v>
      </c>
      <c r="I9" s="28" t="s">
        <v>104</v>
      </c>
      <c r="J9" s="27"/>
      <c r="K9" s="27"/>
      <c r="L9" s="24"/>
      <c r="M9" s="29" t="str">
        <f t="shared" si="0"/>
        <v>É Bronze!!!!</v>
      </c>
    </row>
    <row r="10" spans="1:13" ht="94.5" customHeight="1" x14ac:dyDescent="0.3">
      <c r="A10">
        <v>5</v>
      </c>
      <c r="B10" s="3">
        <v>2020</v>
      </c>
      <c r="C10" s="3" t="s">
        <v>209</v>
      </c>
      <c r="D10" s="3" t="s">
        <v>230</v>
      </c>
      <c r="E10" s="3" t="s">
        <v>77</v>
      </c>
      <c r="F10" s="3" t="s">
        <v>1012</v>
      </c>
      <c r="G10" s="3" t="s">
        <v>1306</v>
      </c>
      <c r="H10" s="3" t="s">
        <v>599</v>
      </c>
      <c r="I10" s="26" t="s">
        <v>104</v>
      </c>
      <c r="J10" s="27"/>
      <c r="K10" s="27"/>
      <c r="L10" s="24"/>
      <c r="M10" s="29" t="str">
        <f t="shared" si="0"/>
        <v>É Ouro!!!!</v>
      </c>
    </row>
    <row r="11" spans="1:13" ht="94.5" customHeight="1" x14ac:dyDescent="0.3">
      <c r="A11">
        <v>6</v>
      </c>
      <c r="B11" s="16">
        <v>2020</v>
      </c>
      <c r="C11" s="16" t="s">
        <v>209</v>
      </c>
      <c r="D11" s="16" t="s">
        <v>230</v>
      </c>
      <c r="E11" s="16" t="s">
        <v>80</v>
      </c>
      <c r="F11" s="16" t="s">
        <v>1043</v>
      </c>
      <c r="G11" s="16" t="s">
        <v>1045</v>
      </c>
      <c r="H11" s="16" t="s">
        <v>600</v>
      </c>
      <c r="I11" s="28" t="s">
        <v>78</v>
      </c>
      <c r="J11" s="27"/>
      <c r="K11" s="27"/>
      <c r="L11" s="24"/>
      <c r="M11" s="29" t="str">
        <f t="shared" si="0"/>
        <v>É Bronze!!!!</v>
      </c>
    </row>
    <row r="12" spans="1:13" ht="94.5" customHeight="1" x14ac:dyDescent="0.3">
      <c r="A12">
        <v>7</v>
      </c>
      <c r="B12" s="3">
        <v>2020</v>
      </c>
      <c r="C12" s="3" t="s">
        <v>209</v>
      </c>
      <c r="D12" s="3" t="s">
        <v>230</v>
      </c>
      <c r="E12" s="3" t="s">
        <v>79</v>
      </c>
      <c r="F12" s="3" t="s">
        <v>591</v>
      </c>
      <c r="G12" s="3" t="s">
        <v>1314</v>
      </c>
      <c r="H12" s="3" t="s">
        <v>601</v>
      </c>
      <c r="I12" s="26" t="s">
        <v>78</v>
      </c>
      <c r="J12" s="27"/>
      <c r="K12" s="27"/>
      <c r="L12" s="24"/>
      <c r="M12" s="29" t="str">
        <f t="shared" si="0"/>
        <v>É Prata!!!!</v>
      </c>
    </row>
    <row r="13" spans="1:13" ht="94.5" customHeight="1" x14ac:dyDescent="0.3">
      <c r="A13">
        <v>8</v>
      </c>
      <c r="B13" s="16">
        <v>2020</v>
      </c>
      <c r="C13" s="16" t="s">
        <v>209</v>
      </c>
      <c r="D13" s="16" t="s">
        <v>230</v>
      </c>
      <c r="E13" s="16" t="s">
        <v>80</v>
      </c>
      <c r="F13" s="16" t="s">
        <v>594</v>
      </c>
      <c r="G13" s="16" t="s">
        <v>602</v>
      </c>
      <c r="H13" s="16" t="s">
        <v>603</v>
      </c>
      <c r="I13" s="28" t="s">
        <v>78</v>
      </c>
      <c r="J13" s="27"/>
      <c r="K13" s="27"/>
      <c r="L13" s="24"/>
      <c r="M13" s="29" t="str">
        <f t="shared" si="0"/>
        <v>É Bronze!!!!</v>
      </c>
    </row>
    <row r="14" spans="1:13" ht="94.5" customHeight="1" x14ac:dyDescent="0.3">
      <c r="A14">
        <v>9</v>
      </c>
      <c r="B14" s="3">
        <v>2020</v>
      </c>
      <c r="C14" s="3" t="s">
        <v>209</v>
      </c>
      <c r="D14" s="3" t="s">
        <v>230</v>
      </c>
      <c r="E14" s="3" t="s">
        <v>80</v>
      </c>
      <c r="F14" s="3" t="s">
        <v>589</v>
      </c>
      <c r="G14" s="3" t="s">
        <v>1307</v>
      </c>
      <c r="H14" s="3" t="s">
        <v>604</v>
      </c>
      <c r="I14" s="26" t="s">
        <v>104</v>
      </c>
      <c r="J14" s="27"/>
      <c r="K14" s="27"/>
      <c r="L14" s="24"/>
      <c r="M14" s="29" t="str">
        <f t="shared" si="0"/>
        <v>É Bronze!!!!</v>
      </c>
    </row>
    <row r="15" spans="1:13" ht="94.5" customHeight="1" x14ac:dyDescent="0.3">
      <c r="A15">
        <v>10</v>
      </c>
      <c r="B15" s="16">
        <v>2020</v>
      </c>
      <c r="C15" s="16" t="s">
        <v>209</v>
      </c>
      <c r="D15" s="16" t="s">
        <v>230</v>
      </c>
      <c r="E15" s="16" t="s">
        <v>77</v>
      </c>
      <c r="F15" s="16" t="s">
        <v>591</v>
      </c>
      <c r="G15" s="16" t="s">
        <v>1315</v>
      </c>
      <c r="H15" s="16" t="s">
        <v>605</v>
      </c>
      <c r="I15" s="28" t="s">
        <v>78</v>
      </c>
      <c r="J15" s="27"/>
      <c r="K15" s="27"/>
      <c r="L15" s="24"/>
      <c r="M15" s="29" t="str">
        <f t="shared" si="0"/>
        <v>É Ouro!!!!</v>
      </c>
    </row>
    <row r="16" spans="1:13" ht="94.5" customHeight="1" x14ac:dyDescent="0.3">
      <c r="A16">
        <v>11</v>
      </c>
      <c r="B16" s="3">
        <v>2020</v>
      </c>
      <c r="C16" s="3" t="s">
        <v>209</v>
      </c>
      <c r="D16" s="3" t="s">
        <v>230</v>
      </c>
      <c r="E16" s="3" t="s">
        <v>77</v>
      </c>
      <c r="F16" s="3" t="s">
        <v>592</v>
      </c>
      <c r="G16" s="3" t="s">
        <v>606</v>
      </c>
      <c r="H16" s="3" t="s">
        <v>607</v>
      </c>
      <c r="I16" s="26" t="s">
        <v>78</v>
      </c>
      <c r="J16" s="27"/>
      <c r="K16" s="27"/>
      <c r="L16" s="24"/>
      <c r="M16" s="29" t="str">
        <f t="shared" si="0"/>
        <v>É Ouro!!!!</v>
      </c>
    </row>
    <row r="17" spans="1:13" ht="94.5" customHeight="1" x14ac:dyDescent="0.3">
      <c r="A17">
        <v>12</v>
      </c>
      <c r="B17" s="16">
        <v>2020</v>
      </c>
      <c r="C17" s="16" t="s">
        <v>209</v>
      </c>
      <c r="D17" s="16" t="s">
        <v>230</v>
      </c>
      <c r="E17" s="16" t="s">
        <v>80</v>
      </c>
      <c r="F17" s="16" t="s">
        <v>582</v>
      </c>
      <c r="G17" s="16" t="s">
        <v>1301</v>
      </c>
      <c r="H17" s="16" t="s">
        <v>608</v>
      </c>
      <c r="I17" s="28" t="s">
        <v>104</v>
      </c>
      <c r="J17" s="27"/>
      <c r="K17" s="27"/>
      <c r="L17" s="24"/>
      <c r="M17" s="29" t="str">
        <f t="shared" si="0"/>
        <v>É Bronze!!!!</v>
      </c>
    </row>
    <row r="18" spans="1:13" ht="94.5" customHeight="1" x14ac:dyDescent="0.3">
      <c r="A18">
        <v>13</v>
      </c>
      <c r="B18" s="3">
        <v>2020</v>
      </c>
      <c r="C18" s="3" t="s">
        <v>209</v>
      </c>
      <c r="D18" s="3" t="s">
        <v>230</v>
      </c>
      <c r="E18" s="3" t="s">
        <v>80</v>
      </c>
      <c r="F18" s="3" t="s">
        <v>585</v>
      </c>
      <c r="G18" s="3" t="s">
        <v>1308</v>
      </c>
      <c r="H18" s="3" t="s">
        <v>609</v>
      </c>
      <c r="I18" s="26" t="s">
        <v>104</v>
      </c>
      <c r="J18" s="27"/>
      <c r="K18" s="27"/>
      <c r="L18" s="24"/>
      <c r="M18" s="29" t="str">
        <f t="shared" si="0"/>
        <v>É Bronze!!!!</v>
      </c>
    </row>
    <row r="19" spans="1:13" ht="94.5" customHeight="1" x14ac:dyDescent="0.3">
      <c r="A19">
        <v>14</v>
      </c>
      <c r="B19" s="16">
        <v>2020</v>
      </c>
      <c r="C19" s="16" t="s">
        <v>209</v>
      </c>
      <c r="D19" s="16" t="s">
        <v>230</v>
      </c>
      <c r="E19" s="16" t="s">
        <v>80</v>
      </c>
      <c r="F19" s="16" t="s">
        <v>582</v>
      </c>
      <c r="G19" s="16" t="s">
        <v>1038</v>
      </c>
      <c r="H19" s="16" t="s">
        <v>610</v>
      </c>
      <c r="I19" s="28" t="s">
        <v>104</v>
      </c>
      <c r="J19" s="27"/>
      <c r="K19" s="27"/>
      <c r="L19" s="24"/>
      <c r="M19" s="29" t="str">
        <f t="shared" si="0"/>
        <v>É Bronze!!!!</v>
      </c>
    </row>
    <row r="20" spans="1:13" ht="94.5" customHeight="1" x14ac:dyDescent="0.3">
      <c r="A20">
        <v>15</v>
      </c>
      <c r="B20" s="3">
        <v>2020</v>
      </c>
      <c r="C20" s="3" t="s">
        <v>209</v>
      </c>
      <c r="D20" s="3" t="s">
        <v>230</v>
      </c>
      <c r="E20" s="3" t="s">
        <v>77</v>
      </c>
      <c r="F20" s="3" t="s">
        <v>1021</v>
      </c>
      <c r="G20" s="3" t="s">
        <v>1302</v>
      </c>
      <c r="H20" s="3" t="s">
        <v>611</v>
      </c>
      <c r="I20" s="26" t="s">
        <v>78</v>
      </c>
      <c r="J20" s="27"/>
      <c r="K20" s="27"/>
      <c r="L20" s="24"/>
      <c r="M20" s="29" t="str">
        <f t="shared" si="0"/>
        <v>É Ouro!!!!</v>
      </c>
    </row>
    <row r="21" spans="1:13" ht="94.5" customHeight="1" x14ac:dyDescent="0.3">
      <c r="A21">
        <v>16</v>
      </c>
      <c r="B21" s="16">
        <v>2020</v>
      </c>
      <c r="C21" s="16" t="s">
        <v>209</v>
      </c>
      <c r="D21" s="16" t="s">
        <v>230</v>
      </c>
      <c r="E21" s="16" t="s">
        <v>79</v>
      </c>
      <c r="F21" s="16" t="s">
        <v>581</v>
      </c>
      <c r="G21" s="16" t="s">
        <v>1309</v>
      </c>
      <c r="H21" s="16" t="s">
        <v>612</v>
      </c>
      <c r="I21" s="28" t="s">
        <v>104</v>
      </c>
      <c r="J21" s="27"/>
      <c r="K21" s="27"/>
      <c r="L21" s="24"/>
      <c r="M21" s="29" t="str">
        <f t="shared" si="0"/>
        <v>É Prata!!!!</v>
      </c>
    </row>
    <row r="22" spans="1:13" ht="94.5" customHeight="1" x14ac:dyDescent="0.3">
      <c r="A22">
        <v>17</v>
      </c>
      <c r="B22" s="3">
        <v>2020</v>
      </c>
      <c r="C22" s="3" t="s">
        <v>209</v>
      </c>
      <c r="D22" s="3" t="s">
        <v>230</v>
      </c>
      <c r="E22" s="3" t="s">
        <v>77</v>
      </c>
      <c r="F22" s="3" t="s">
        <v>1031</v>
      </c>
      <c r="G22" s="3" t="s">
        <v>1310</v>
      </c>
      <c r="H22" s="3" t="s">
        <v>613</v>
      </c>
      <c r="I22" s="26" t="s">
        <v>104</v>
      </c>
      <c r="J22" s="27"/>
      <c r="K22" s="27"/>
      <c r="L22" s="24"/>
      <c r="M22" s="29" t="str">
        <f t="shared" si="0"/>
        <v>É Ouro!!!!</v>
      </c>
    </row>
    <row r="23" spans="1:13" ht="94.5" customHeight="1" x14ac:dyDescent="0.3">
      <c r="A23">
        <v>18</v>
      </c>
      <c r="B23" s="16">
        <v>2020</v>
      </c>
      <c r="C23" s="16" t="s">
        <v>209</v>
      </c>
      <c r="D23" s="16" t="s">
        <v>230</v>
      </c>
      <c r="E23" s="16" t="s">
        <v>77</v>
      </c>
      <c r="F23" s="16" t="s">
        <v>585</v>
      </c>
      <c r="G23" s="16" t="s">
        <v>1311</v>
      </c>
      <c r="H23" s="16" t="s">
        <v>614</v>
      </c>
      <c r="I23" s="28" t="s">
        <v>104</v>
      </c>
      <c r="J23" s="27"/>
      <c r="K23" s="27"/>
      <c r="L23" s="24"/>
      <c r="M23" s="29" t="str">
        <f t="shared" si="0"/>
        <v>É Ouro!!!!</v>
      </c>
    </row>
    <row r="24" spans="1:13" ht="94.5" customHeight="1" x14ac:dyDescent="0.3">
      <c r="A24">
        <v>19</v>
      </c>
      <c r="B24" s="3">
        <v>2020</v>
      </c>
      <c r="C24" s="3" t="s">
        <v>209</v>
      </c>
      <c r="D24" s="3" t="s">
        <v>230</v>
      </c>
      <c r="E24" s="3" t="s">
        <v>77</v>
      </c>
      <c r="F24" s="3" t="s">
        <v>587</v>
      </c>
      <c r="G24" s="3" t="s">
        <v>1303</v>
      </c>
      <c r="H24" s="3" t="s">
        <v>615</v>
      </c>
      <c r="I24" s="26" t="s">
        <v>104</v>
      </c>
      <c r="J24" s="27"/>
      <c r="K24" s="27"/>
      <c r="L24" s="24"/>
      <c r="M24" s="29" t="str">
        <f t="shared" si="0"/>
        <v>É Ouro!!!!</v>
      </c>
    </row>
    <row r="25" spans="1:13" ht="94.5" customHeight="1" x14ac:dyDescent="0.3">
      <c r="A25">
        <v>20</v>
      </c>
      <c r="B25" s="16">
        <v>2020</v>
      </c>
      <c r="C25" s="16" t="s">
        <v>209</v>
      </c>
      <c r="D25" s="16" t="s">
        <v>230</v>
      </c>
      <c r="E25" s="16" t="s">
        <v>79</v>
      </c>
      <c r="F25" s="16" t="s">
        <v>590</v>
      </c>
      <c r="G25" s="3" t="s">
        <v>1304</v>
      </c>
      <c r="H25" s="16" t="s">
        <v>616</v>
      </c>
      <c r="I25" s="28" t="s">
        <v>78</v>
      </c>
      <c r="J25" s="27"/>
      <c r="K25" s="27"/>
      <c r="L25" s="24"/>
      <c r="M25" s="29" t="str">
        <f t="shared" si="0"/>
        <v>É Prata!!!!</v>
      </c>
    </row>
    <row r="26" spans="1:13" ht="94.5" customHeight="1" thickBot="1" x14ac:dyDescent="0.35">
      <c r="A26">
        <v>21</v>
      </c>
      <c r="B26" s="19">
        <v>2020</v>
      </c>
      <c r="C26" s="19" t="s">
        <v>209</v>
      </c>
      <c r="D26" s="19" t="s">
        <v>230</v>
      </c>
      <c r="E26" s="19" t="s">
        <v>79</v>
      </c>
      <c r="F26" s="19" t="s">
        <v>585</v>
      </c>
      <c r="G26" s="19" t="s">
        <v>1312</v>
      </c>
      <c r="H26" s="19" t="s">
        <v>617</v>
      </c>
      <c r="I26" s="26" t="s">
        <v>78</v>
      </c>
      <c r="J26" s="27"/>
      <c r="K26" s="27"/>
      <c r="L26" s="24"/>
      <c r="M26" s="29" t="str">
        <f t="shared" si="0"/>
        <v>É Prata!!!!</v>
      </c>
    </row>
  </sheetData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U E A A B Q S w M E F A A C A A g A / G 0 O U 0 4 o J C W o A A A A + A A A A B I A H A B D b 2 5 m a W c v U G F j a 2 F n Z S 5 4 b W w g o h g A K K A U A A A A A A A A A A A A A A A A A A A A A A A A A A A A h Y / B C o J A F E V / R W b v P M d K S p 4 j 1 D Y h C q L t M E 4 6 p K P o m P 5 b i z 6 p X 0 g o q 1 3 L e z k X z n 3 c 7 h g P Z e F c V d P q y k S E U Y 8 4 y s g q 1 S a L S G f P 7 p L E H H d C X k S m n B E 2 b T i 0 O i K 5 t X U I 0 P c 9 7 W e 0 a j L w P Y / B K d k e Z K 5 K 4 W r T W m G k I p 9 V + n 9 F O B 5 f M t y n A a M L t v L p P G A I U 4 2 J N l / E H 4 2 p h / B T 4 q Y r b N c o X l t 3 v U e Y I s L 7 B X 8 C U E s D B B Q A A g A I A P x t D l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8 b Q 5 T L 9 4 U 5 X s B A A D X A w A A E w A c A E Z v c m 1 1 b G F z L 1 N l Y 3 R p b 2 4 x L m 0 g o h g A K K A U A A A A A A A A A A A A A A A A A A A A A A A A A A A A v V L L T g J B E L y T 8 A + T 8 Q I J + x C N B 4 0 H x W g 8 + A h u 4 s F 4 a N g W J s x j M 9 0 k r o R / d w Y U g 4 v e d C 8 z q d p 0 V f U U 4 Z i V s + J h f e 6 f t F v t F k 3 B Y y n 2 5 A 2 W o M U D g y 2 V n Z A U p 0 I j t 1 s i f J f O M g b g E U f p P U y w E y + D C F q m j p w y V 3 S c Z U 7 X p l J j S s f O Z O x m t U v 6 e T / / x J M J G K Q M b e a R 5 p o p A 6 0 T q p w P V x P l E / q U T 6 d s Z L f b W + t f A E M e 9 F c + F v n y K Q L P H + S e L F T l x J l m 9 F C 6 a L y A k c a 0 8 G D p x X k z c H p u b F F X S J 3 V q N 5 i I Y d g Z 7 I n r i 0 f H a a R W / b E Q h Y I J r u 9 G w S G A y Y Y X 3 l F N H / t N 6 G D H Q M d g 2 7 C U V 2 M a v E D H R y I g S t x y 8 a y u 0 k c E 1 k g M U T r D E I J 9 B U 7 Y G H P 6 8 z U + b 6 d G D 1 M l X d z 7 + Q m h 7 z 3 Y S 9 y E 0 K e e 2 f f U A b N d k v Z X 2 S 3 S 7 R y I P L / L k + Y 5 B V S M q q T U t F Y V V p Z / P s K X W y 0 G n W 5 Q l u i F 5 f N p / 1 g b n 5 k d l R i + x W 2 v Z 6 8 A 1 B L A Q I t A B Q A A g A I A P x t D l N O K C Q l q A A A A P g A A A A S A A A A A A A A A A A A A A A A A A A A A A B D b 2 5 m a W c v U G F j a 2 F n Z S 5 4 b W x Q S w E C L Q A U A A I A C A D 8 b Q 5 T D 8 r p q 6 Q A A A D p A A A A E w A A A A A A A A A A A A A A A A D 0 A A A A W 0 N v b n R l b n R f V H l w Z X N d L n h t b F B L A Q I t A B Q A A g A I A P x t D l M v 3 h T l e w E A A N c D A A A T A A A A A A A A A A A A A A A A A O U B A A B G b 3 J t d W x h c y 9 T Z W N 0 a W 9 u M S 5 t U E s F B g A A A A A D A A M A w g A A A K 0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E X A A A A A A A A X x c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1 l Z G F s J T I w U 3 R h b m R p b m d z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l Z 2 H D p 8 O j b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R m l s b F R h c m d l d C I g V m F s d W U 9 I n N N Z W R h b F 9 T d G F u Z G l u Z 3 M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Q b G F u a W x o Y T M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F k Z G V k V G 9 E Y X R h T W 9 k Z W w i I F Z h b H V l P S J s M C I g L z 4 8 R W 5 0 c n k g V H l w Z T 0 i R m l s b E N v d W 5 0 I i B W Y W x 1 Z T 0 i b D k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x L T A 4 L T E 0 V D E 0 O j M 4 O j I x L j M y N j Q w M j h a I i A v P j x F b n R y e S B U e X B l P S J G a W x s Q 2 9 s d W 1 u V H l w Z X M i I F Z h b H V l P S J z Q X d Z R E F 3 T U R B d 1 k 9 I i A v P j x F b n R y e S B U e X B l P S J G a W x s Q 2 9 s d W 1 u T m F t Z X M i I F Z h b H V l P S J z W y Z x d W 9 0 O 1 J h b m s m c X V v d D s s J n F 1 b 3 Q 7 V G V h b S 9 O T 0 M m c X V v d D s s J n F 1 b 3 Q 7 T 3 V y b y Z x d W 9 0 O y w m c X V v d D t Q c m F 0 Y S Z x d W 9 0 O y w m c X V v d D t C c m 9 u e m U m c X V v d D s s J n F 1 b 3 Q 7 V G 9 0 Y W w m c X V v d D s s J n F 1 b 3 Q 7 U m F u a y B i e S B U b 3 R h b C Z x d W 9 0 O y w m c X V v d D t O T 0 M g Q 2 9 k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l Z G F s I F N 0 Y W 5 k a W 5 n c y 9 U a X B v I E F s d G V y Y W R v L n t S Y W 5 r L D B 9 J n F 1 b 3 Q 7 L C Z x d W 9 0 O 1 N l Y 3 R p b 2 4 x L 0 1 l Z G F s I F N 0 Y W 5 k a W 5 n c y 9 U a X B v I E F s d G V y Y W R v L n t U Z W F t L 0 5 P Q y w x f S Z x d W 9 0 O y w m c X V v d D t T Z W N 0 a W 9 u M S 9 N Z W R h b C B T d G F u Z G l u Z 3 M v V G l w b y B B b H R l c m F k b y 5 7 L D J 9 J n F 1 b 3 Q 7 L C Z x d W 9 0 O 1 N l Y 3 R p b 2 4 x L 0 1 l Z G F s I F N 0 Y W 5 k a W 5 n c y 9 U a X B v I E F s d G V y Y W R v L n s y L D N 9 J n F 1 b 3 Q 7 L C Z x d W 9 0 O 1 N l Y 3 R p b 2 4 x L 0 1 l Z G F s I F N 0 Y W 5 k a W 5 n c y 9 U a X B v I E F s d G V y Y W R v L n s z L D R 9 J n F 1 b 3 Q 7 L C Z x d W 9 0 O 1 N l Y 3 R p b 2 4 x L 0 1 l Z G F s I F N 0 Y W 5 k a W 5 n c y 9 U a X B v I E F s d G V y Y W R v L n t U b 3 R h b C w 1 f S Z x d W 9 0 O y w m c X V v d D t T Z W N 0 a W 9 u M S 9 N Z W R h b C B T d G F u Z G l u Z 3 M v V G l w b y B B b H R l c m F k b y 5 7 U m F u a y B i e S B U b 3 R h b C w 2 f S Z x d W 9 0 O y w m c X V v d D t T Z W N 0 a W 9 u M S 9 N Z W R h b C B T d G F u Z G l u Z 3 M v V G l w b y B B b H R l c m F k b y 5 7 T k 9 D I E N v Z G U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T W V k Y W w g U 3 R h b m R p b m d z L 1 R p c G 8 g Q W x 0 Z X J h Z G 8 u e 1 J h b m s s M H 0 m c X V v d D s s J n F 1 b 3 Q 7 U 2 V j d G l v b j E v T W V k Y W w g U 3 R h b m R p b m d z L 1 R p c G 8 g Q W x 0 Z X J h Z G 8 u e 1 R l Y W 0 v T k 9 D L D F 9 J n F 1 b 3 Q 7 L C Z x d W 9 0 O 1 N l Y 3 R p b 2 4 x L 0 1 l Z G F s I F N 0 Y W 5 k a W 5 n c y 9 U a X B v I E F s d G V y Y W R v L n s s M n 0 m c X V v d D s s J n F 1 b 3 Q 7 U 2 V j d G l v b j E v T W V k Y W w g U 3 R h b m R p b m d z L 1 R p c G 8 g Q W x 0 Z X J h Z G 8 u e z I s M 3 0 m c X V v d D s s J n F 1 b 3 Q 7 U 2 V j d G l v b j E v T W V k Y W w g U 3 R h b m R p b m d z L 1 R p c G 8 g Q W x 0 Z X J h Z G 8 u e z M s N H 0 m c X V v d D s s J n F 1 b 3 Q 7 U 2 V j d G l v b j E v T W V k Y W w g U 3 R h b m R p b m d z L 1 R p c G 8 g Q W x 0 Z X J h Z G 8 u e 1 R v d G F s L D V 9 J n F 1 b 3 Q 7 L C Z x d W 9 0 O 1 N l Y 3 R p b 2 4 x L 0 1 l Z G F s I F N 0 Y W 5 k a W 5 n c y 9 U a X B v I E F s d G V y Y W R v L n t S Y W 5 r I G J 5 I F R v d G F s L D Z 9 J n F 1 b 3 Q 7 L C Z x d W 9 0 O 1 N l Y 3 R p b 2 4 x L 0 1 l Z G F s I F N 0 Y W 5 k a W 5 n c y 9 U a X B v I E F s d G V y Y W R v L n t O T 0 M g Q 2 9 k Z S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W V k Y W w l M j B T d G F u Z G l u Z 3 M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R h b C U y M F N 0 Y W 5 k a W 5 n c y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Z G F s J T I w U 3 R h b m R p b m d z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Z G F s J T I w U 3 R h b m R p b m d z L 0 N v b H V u Y X M l M j B S Z W 5 v b W V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l Z 2 H D p 8 O j b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R m l s b F R h c m d l d C I g V m F s d W U 9 I n N B d G x l d G F z X 1 R v c X V p b 1 8 y M D I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G x h b m l s a G E 2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B Z G R l Z F R v R G F 0 Y U 1 v Z G V s I i B W Y W x 1 Z T 0 i b D A i I C 8 + P E V u d H J 5 I F R 5 c G U 9 I k Z p b G x D b 3 V u d C I g V m F s d W U 9 I m w 0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O C 0 x N F Q x N j o 0 N j o x M S 4 z N T Y 1 O T c 0 W i I g L z 4 8 R W 5 0 c n k g V H l w Z T 0 i R m l s b E N v b H V t b l R 5 c G V z I i B W Y W x 1 Z T 0 i c 0 J n T U R B d z 0 9 I i A v P j x F b n R y e S B U e X B l P S J G a W x s Q 2 9 s d W 1 u T m F t Z X M i I F Z h b H V l P S J z W y Z x d W 9 0 O 0 R p c 2 N p c G x p b m U m c X V v d D s s J n F 1 b 3 Q 7 R 2 V u Z G V y I E Y m c X V v d D s s J n F 1 b 3 Q 7 R 2 V u Z G V y I E 0 m c X V v d D s s J n F 1 b 3 Q 7 R 2 V u Z G V y I F R v d G F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C 9 U a X B v I E F s d G V y Y W R v L n t E a X N j a X B s a W 5 l L D B 9 J n F 1 b 3 Q 7 L C Z x d W 9 0 O 1 N l Y 3 R p b 2 4 x L 1 R h Y m x l I D A v V G l w b y B B b H R l c m F k b y 5 7 R 2 V u Z G V y I E Y s M X 0 m c X V v d D s s J n F 1 b 3 Q 7 U 2 V j d G l v b j E v V G F i b G U g M C 9 U a X B v I E F s d G V y Y W R v L n t H Z W 5 k Z X I g T S w y f S Z x d W 9 0 O y w m c X V v d D t T Z W N 0 a W 9 u M S 9 U Y W J s Z S A w L 1 R p c G 8 g Q W x 0 Z X J h Z G 8 u e 0 d l b m R l c i B U b 3 R h b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S A w L 1 R p c G 8 g Q W x 0 Z X J h Z G 8 u e 0 R p c 2 N p c G x p b m U s M H 0 m c X V v d D s s J n F 1 b 3 Q 7 U 2 V j d G l v b j E v V G F i b G U g M C 9 U a X B v I E F s d G V y Y W R v L n t H Z W 5 k Z X I g R i w x f S Z x d W 9 0 O y w m c X V v d D t T Z W N 0 a W 9 u M S 9 U Y W J s Z S A w L 1 R p c G 8 g Q W x 0 Z X J h Z G 8 u e 0 d l b m R l c i B N L D J 9 J n F 1 b 3 Q 7 L C Z x d W 9 0 O 1 N l Y 3 R p b 2 4 x L 1 R h Y m x l I D A v V G l w b y B B b H R l c m F k b y 5 7 R 2 V u Z G V y I F R v d G F s L D N 9 J n F 1 b 3 Q 7 X S w m c X V v d D t S Z W x h d G l v b n N o a X B J b m Z v J n F 1 b 3 Q 7 O l t d f S I g L z 4 8 R W 5 0 c n k g V H l w Z T 0 i R m l s b F R h c m d l d E 5 h b W V D d X N 0 b 2 1 p e m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G F i b G U l M j A w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x H I o 6 G v h g Q I B N p T D 8 2 A 0 e A A A A A A I A A A A A A A N m A A D A A A A A E A A A A N S d n 7 c H Z 1 b h H 3 9 2 E 6 5 b M f U A A A A A B I A A A K A A A A A Q A A A A j H 6 H F M + p c 7 w H Q v C J K d m + 5 l A A A A A w 0 4 Y j C t t T G i n 1 v C l s c Z y 8 P y B 2 d M O Z G s W l z f i B y r Y C V N p Q e C 8 Y K U x B J U H b o w h B d 9 j 4 U a i f 7 0 T 8 S m i x n g y 7 C W g j y j 6 l F q + X m J m b A J n b E d 8 t Q R Q A A A C o w 1 S H L 5 l A 8 W E b V K 2 t L f 9 D Q Y V C 0 A = = < / D a t a M a s h u p > 
</file>

<file path=customXml/itemProps1.xml><?xml version="1.0" encoding="utf-8"?>
<ds:datastoreItem xmlns:ds="http://schemas.openxmlformats.org/officeDocument/2006/customXml" ds:itemID="{3D3A7802-230F-4826-B914-C73CEFB4FF4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Planilha3</vt:lpstr>
      <vt:lpstr>Planilha9</vt:lpstr>
      <vt:lpstr>BASES</vt:lpstr>
      <vt:lpstr>Planilha6</vt:lpstr>
      <vt:lpstr>ANALISES</vt:lpstr>
      <vt:lpstr>PAG_1</vt:lpstr>
      <vt:lpstr>PAG_2</vt:lpstr>
      <vt:lpstr>PAG_3</vt:lpstr>
      <vt:lpstr>BASE_IMAGENS</vt:lpstr>
    </vt:vector>
  </TitlesOfParts>
  <Company>OI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Evandro Da Silva Santos</dc:creator>
  <cp:lastModifiedBy>Evandro da Siva Santos</cp:lastModifiedBy>
  <dcterms:created xsi:type="dcterms:W3CDTF">2021-08-14T14:17:27Z</dcterms:created>
  <dcterms:modified xsi:type="dcterms:W3CDTF">2021-12-31T20:59:12Z</dcterms:modified>
</cp:coreProperties>
</file>